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Z:\Tally9\"/>
    </mc:Choice>
  </mc:AlternateContent>
  <xr:revisionPtr revIDLastSave="0" documentId="13_ncr:1_{3A3C861B-2273-496A-BFD8-9E54D66EB8A2}" xr6:coauthVersionLast="47" xr6:coauthVersionMax="47" xr10:uidLastSave="{00000000-0000-0000-0000-000000000000}"/>
  <bookViews>
    <workbookView xWindow="-120" yWindow="-120" windowWidth="20730" windowHeight="11160" tabRatio="914" xr2:uid="{00000000-000D-0000-FFFF-FFFF00000000}"/>
  </bookViews>
  <sheets>
    <sheet name="One Year-Fixed Fees" sheetId="1" r:id="rId1"/>
    <sheet name="One Year-Hybrid Fees" sheetId="10" r:id="rId2"/>
    <sheet name="One Year- Variable Fees" sheetId="3" r:id="rId3"/>
    <sheet name="Multi Year- Hybrid Fees"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0" l="1"/>
  <c r="H27" i="10" s="1"/>
  <c r="H28" i="10" s="1"/>
  <c r="F15" i="10"/>
  <c r="F27" i="10" s="1"/>
  <c r="F28" i="10" s="1"/>
  <c r="D15" i="10"/>
  <c r="D27" i="10" s="1"/>
  <c r="D28" i="10" s="1"/>
  <c r="F16" i="10" l="1"/>
  <c r="F17" i="10" s="1"/>
  <c r="F19" i="10" s="1"/>
  <c r="F22" i="10" s="1"/>
  <c r="D16" i="10"/>
  <c r="D17" i="10" s="1"/>
  <c r="D19" i="10" s="1"/>
  <c r="H16" i="10"/>
  <c r="H17" i="10" s="1"/>
  <c r="H19" i="10" s="1"/>
  <c r="H22" i="10" s="1"/>
  <c r="D22" i="10" l="1"/>
  <c r="D21" i="10"/>
  <c r="H21" i="10"/>
  <c r="H23" i="10" s="1"/>
  <c r="H24" i="10" s="1"/>
  <c r="H26" i="10" s="1"/>
  <c r="F21" i="10"/>
  <c r="F23" i="10" s="1"/>
  <c r="F24" i="10" s="1"/>
  <c r="F26" i="10" s="1"/>
  <c r="D23" i="10" l="1"/>
  <c r="D24" i="10" s="1"/>
  <c r="D26" i="10" s="1"/>
  <c r="F38" i="10"/>
  <c r="F29" i="10"/>
  <c r="F31" i="10" s="1"/>
  <c r="F32" i="10" s="1"/>
  <c r="F34" i="10" s="1"/>
  <c r="H38" i="10"/>
  <c r="H29" i="10"/>
  <c r="H31" i="10" s="1"/>
  <c r="H32" i="10" s="1"/>
  <c r="H34" i="10" s="1"/>
  <c r="D29" i="10" l="1"/>
  <c r="D31" i="10" s="1"/>
  <c r="D32" i="10" s="1"/>
  <c r="D34" i="10" s="1"/>
  <c r="D35" i="10" s="1"/>
  <c r="D38" i="10"/>
  <c r="F37" i="10"/>
  <c r="F35" i="10"/>
  <c r="H35" i="10"/>
  <c r="H37" i="10"/>
  <c r="D37" i="10" l="1"/>
  <c r="L32" i="6"/>
  <c r="J32" i="6"/>
  <c r="H32" i="6"/>
  <c r="D32" i="6"/>
  <c r="F32" i="6" l="1"/>
  <c r="D16" i="6"/>
  <c r="D28" i="6" s="1"/>
  <c r="D17" i="6" l="1"/>
  <c r="D18" i="6" s="1"/>
  <c r="H15" i="3"/>
  <c r="F15" i="3"/>
  <c r="D15" i="3"/>
  <c r="H13" i="1"/>
  <c r="F13" i="1"/>
  <c r="F14" i="1" s="1"/>
  <c r="F15" i="1" s="1"/>
  <c r="D13" i="1"/>
  <c r="D14" i="1" s="1"/>
  <c r="D15" i="1" s="1"/>
  <c r="D20" i="6" l="1"/>
  <c r="D16" i="3"/>
  <c r="D17" i="3" s="1"/>
  <c r="D27" i="3"/>
  <c r="F16" i="3"/>
  <c r="F17" i="3" s="1"/>
  <c r="F27" i="3"/>
  <c r="H27" i="3"/>
  <c r="H16" i="3"/>
  <c r="H17" i="3" s="1"/>
  <c r="F17" i="1"/>
  <c r="D17" i="1"/>
  <c r="H14" i="1"/>
  <c r="H15" i="1" s="1"/>
  <c r="D23" i="6" l="1"/>
  <c r="D22" i="6"/>
  <c r="D20" i="1"/>
  <c r="D19" i="1"/>
  <c r="F19" i="3"/>
  <c r="H19" i="3"/>
  <c r="D19" i="3"/>
  <c r="H28" i="3"/>
  <c r="D28" i="3"/>
  <c r="F28" i="3"/>
  <c r="H17" i="1"/>
  <c r="F19" i="1"/>
  <c r="F20" i="1"/>
  <c r="D24" i="6" l="1"/>
  <c r="D25" i="6" s="1"/>
  <c r="D27" i="6" s="1"/>
  <c r="F21" i="1"/>
  <c r="D21" i="3"/>
  <c r="D22" i="3"/>
  <c r="H22" i="3"/>
  <c r="H21" i="3"/>
  <c r="F21" i="3"/>
  <c r="F22" i="3"/>
  <c r="H20" i="1"/>
  <c r="H19" i="1"/>
  <c r="D21" i="1"/>
  <c r="F23" i="3" l="1"/>
  <c r="F24" i="3" s="1"/>
  <c r="F26" i="3" s="1"/>
  <c r="F22" i="1"/>
  <c r="F24" i="1" s="1"/>
  <c r="F25" i="1" s="1"/>
  <c r="D23" i="3"/>
  <c r="D24" i="3" s="1"/>
  <c r="D26" i="3" s="1"/>
  <c r="H23" i="3"/>
  <c r="H24" i="3" s="1"/>
  <c r="H26" i="3" s="1"/>
  <c r="D22" i="1"/>
  <c r="D24" i="1" s="1"/>
  <c r="D25" i="1" s="1"/>
  <c r="H21" i="1"/>
  <c r="H29" i="3" l="1"/>
  <c r="H31" i="3" s="1"/>
  <c r="H32" i="3" s="1"/>
  <c r="H34" i="3" s="1"/>
  <c r="H38" i="3"/>
  <c r="D29" i="3"/>
  <c r="D31" i="3" s="1"/>
  <c r="D32" i="3" s="1"/>
  <c r="D34" i="3" s="1"/>
  <c r="D38" i="3"/>
  <c r="F29" i="3"/>
  <c r="F31" i="3" s="1"/>
  <c r="F32" i="3" s="1"/>
  <c r="F34" i="3" s="1"/>
  <c r="F38" i="3"/>
  <c r="H22" i="1"/>
  <c r="H24" i="1" s="1"/>
  <c r="H25" i="1" s="1"/>
  <c r="D35" i="3" l="1"/>
  <c r="D37" i="3"/>
  <c r="F35" i="3"/>
  <c r="F37" i="3"/>
  <c r="H35" i="3"/>
  <c r="H37" i="3"/>
  <c r="D29" i="6" l="1"/>
  <c r="D31" i="6" s="1"/>
  <c r="D33" i="6" s="1"/>
  <c r="D36" i="6" s="1"/>
  <c r="D37" i="6" l="1"/>
  <c r="D39" i="6"/>
  <c r="D34" i="6"/>
  <c r="F16" i="6" l="1"/>
  <c r="F17" i="6" s="1"/>
  <c r="F18" i="6" s="1"/>
  <c r="F20" i="6" s="1"/>
  <c r="F28" i="6"/>
  <c r="F29" i="6" s="1"/>
  <c r="F22" i="6" l="1"/>
  <c r="F23" i="6"/>
  <c r="F24" i="6" l="1"/>
  <c r="F25" i="6" s="1"/>
  <c r="F27" i="6" s="1"/>
  <c r="F31" i="6" l="1"/>
  <c r="F33" i="6" s="1"/>
  <c r="F34" i="6" l="1"/>
  <c r="F36" i="6"/>
  <c r="F37" i="6" s="1"/>
  <c r="F39" i="6" l="1"/>
  <c r="H28" i="6" s="1"/>
  <c r="H29" i="6" s="1"/>
  <c r="H16" i="6"/>
  <c r="H17" i="6" s="1"/>
  <c r="H18" i="6" s="1"/>
  <c r="H20" i="6" l="1"/>
  <c r="H22" i="6" l="1"/>
  <c r="H23" i="6"/>
  <c r="H24" i="6" l="1"/>
  <c r="H25" i="6" s="1"/>
  <c r="H27" i="6" s="1"/>
  <c r="H31" i="6" l="1"/>
  <c r="H33" i="6" s="1"/>
  <c r="H36" i="6" l="1"/>
  <c r="H37" i="6" s="1"/>
  <c r="H34" i="6"/>
  <c r="J16" i="6" l="1"/>
  <c r="J17" i="6" s="1"/>
  <c r="J18" i="6" s="1"/>
  <c r="H39" i="6"/>
  <c r="J28" i="6" s="1"/>
  <c r="J29" i="6" s="1"/>
  <c r="J20" i="6" l="1"/>
  <c r="J22" i="6" l="1"/>
  <c r="J23" i="6"/>
  <c r="J24" i="6" l="1"/>
  <c r="J25" i="6" s="1"/>
  <c r="J27" i="6" s="1"/>
  <c r="J31" i="6" l="1"/>
  <c r="J33" i="6" s="1"/>
  <c r="J36" i="6" l="1"/>
  <c r="L16" i="6" s="1"/>
  <c r="J34" i="6"/>
  <c r="J37" i="6" l="1"/>
  <c r="J39" i="6"/>
  <c r="L28" i="6" s="1"/>
  <c r="L29" i="6" s="1"/>
  <c r="L17" i="6"/>
  <c r="L18" i="6" s="1"/>
  <c r="L20" i="6" l="1"/>
  <c r="L22" i="6" l="1"/>
  <c r="L23" i="6"/>
  <c r="L24" i="6" l="1"/>
  <c r="L25" i="6" s="1"/>
  <c r="L27" i="6" s="1"/>
  <c r="L31" i="6" l="1"/>
  <c r="L33" i="6" s="1"/>
  <c r="L36" i="6" l="1"/>
  <c r="L34" i="6"/>
  <c r="L37" i="6" l="1"/>
  <c r="L39" i="6"/>
</calcChain>
</file>

<file path=xl/sharedStrings.xml><?xml version="1.0" encoding="utf-8"?>
<sst xmlns="http://schemas.openxmlformats.org/spreadsheetml/2006/main" count="319" uniqueCount="146">
  <si>
    <t>This illustration is for indicative purpose only. Actual results may vary.</t>
  </si>
  <si>
    <t>Variables that can be changed are highlighted in yellow</t>
  </si>
  <si>
    <t>Assumptions</t>
  </si>
  <si>
    <t>Capital Contribution (Rs.)</t>
  </si>
  <si>
    <t>a</t>
  </si>
  <si>
    <t>Management Fee (%age per annum)</t>
  </si>
  <si>
    <t>b</t>
  </si>
  <si>
    <t xml:space="preserve">Other Expenses </t>
  </si>
  <si>
    <t>c</t>
  </si>
  <si>
    <t>Brokerage and Transaction cost</t>
  </si>
  <si>
    <t>d</t>
  </si>
  <si>
    <t>e</t>
  </si>
  <si>
    <t>Bay Capital PMS - One Year Fixed Fees Illustration</t>
  </si>
  <si>
    <t>Scenario 1</t>
  </si>
  <si>
    <t>Scenario 2</t>
  </si>
  <si>
    <t>Scenario 3</t>
  </si>
  <si>
    <t>Gain of</t>
  </si>
  <si>
    <t>Loss of</t>
  </si>
  <si>
    <t>No Change</t>
  </si>
  <si>
    <t xml:space="preserve">Capital Contributed / Assets under Management </t>
  </si>
  <si>
    <t>i</t>
  </si>
  <si>
    <t>i = a</t>
  </si>
  <si>
    <t xml:space="preserve">Gain / (Loss) on Investment based on the Scenario </t>
  </si>
  <si>
    <t>ii</t>
  </si>
  <si>
    <t>ii= i*Scenario</t>
  </si>
  <si>
    <t xml:space="preserve">Gross Value of the Portfolio at the end of the year </t>
  </si>
  <si>
    <t>iii</t>
  </si>
  <si>
    <t>iii= i + ii</t>
  </si>
  <si>
    <t xml:space="preserve">Average assets under management </t>
  </si>
  <si>
    <t>iv</t>
  </si>
  <si>
    <t>iv= (i + iii) / 2</t>
  </si>
  <si>
    <t>Other Expense</t>
  </si>
  <si>
    <t>v</t>
  </si>
  <si>
    <t>v= iv x c</t>
  </si>
  <si>
    <t>vi</t>
  </si>
  <si>
    <t>vi = (iv x d)</t>
  </si>
  <si>
    <t xml:space="preserve">Management Fees </t>
  </si>
  <si>
    <t>vii</t>
  </si>
  <si>
    <t>vii = (iv + v + vi) x b</t>
  </si>
  <si>
    <t>viii</t>
  </si>
  <si>
    <t xml:space="preserve">Total charges during the year </t>
  </si>
  <si>
    <t>ix</t>
  </si>
  <si>
    <t xml:space="preserve">Net value of the Portfolio at the end of the year </t>
  </si>
  <si>
    <t>x</t>
  </si>
  <si>
    <t>% Portfolio Return post Fee and expenses</t>
  </si>
  <si>
    <t>xi</t>
  </si>
  <si>
    <t xml:space="preserve">Notes: </t>
  </si>
  <si>
    <t>In the illustration, Management fee is assumed to be charged annually. However, the Portfolio Manager charges fee at end of each calendar quarter or at any other frequency as defined in the PMS agreement and as permitted under SEBI regulations.</t>
  </si>
  <si>
    <t>Returns are assumed to be generated linearly through the year.</t>
  </si>
  <si>
    <t>Other Expenses includes Account Opening charges, stamp duty /Audit Fee/ Bank charges / Fund Accounting charges / Custody Fee / demat charges or other miscellaneous expense.</t>
  </si>
  <si>
    <t xml:space="preserve">Brokerage and transaction cost for the illustration purpose is charged on the Daily Average AUM. However, Brokerage and Transaction cost are charged on the basis of actual trades. </t>
  </si>
  <si>
    <t>All Fees and charges are subject to GST which may be amended from time to time by the Government.</t>
  </si>
  <si>
    <t>Other Expenses (%age per annum)</t>
  </si>
  <si>
    <t>Performance (%age per annum)</t>
  </si>
  <si>
    <t>Hurdle Rate of Return (%age per annum)</t>
  </si>
  <si>
    <t>f</t>
  </si>
  <si>
    <t>Yr 1</t>
  </si>
  <si>
    <t>Yr 2</t>
  </si>
  <si>
    <t>Yr 3</t>
  </si>
  <si>
    <t>Yr 4</t>
  </si>
  <si>
    <t>Yr 5</t>
  </si>
  <si>
    <t>Gain / (Loss)</t>
  </si>
  <si>
    <t xml:space="preserve">Capital Contributed /Assets under Management </t>
  </si>
  <si>
    <t>xvii (Yr 1 =a)</t>
  </si>
  <si>
    <t xml:space="preserve">Daily Weighted Average assets under management </t>
  </si>
  <si>
    <t>iv = (i+iii)/2</t>
  </si>
  <si>
    <t>vi= iv x f</t>
  </si>
  <si>
    <t>Net value of the Portfolio at the end of the year after all fees and expenses</t>
  </si>
  <si>
    <t>Notes:</t>
  </si>
  <si>
    <t>Total charges before Performance fee.</t>
  </si>
  <si>
    <t>viii = v + vi + vii</t>
  </si>
  <si>
    <t>Gross Value of the Portfolio before Performance fee</t>
  </si>
  <si>
    <t>ix = iii + viii</t>
  </si>
  <si>
    <t xml:space="preserve">High Water Mark Value (HWM) </t>
  </si>
  <si>
    <t>Hurdle Rate of return or as defined in the PMS agreement</t>
  </si>
  <si>
    <t>xi = i x e</t>
  </si>
  <si>
    <t>Gross Value of the Portfolio before Performance fee is greater than High Water Mark Value + Hurdle rate of return</t>
  </si>
  <si>
    <t>xii</t>
  </si>
  <si>
    <t>xii = ix &gt; (x+xi) then Yes else No P Fees</t>
  </si>
  <si>
    <r>
      <t xml:space="preserve">If </t>
    </r>
    <r>
      <rPr>
        <b/>
        <sz val="11"/>
        <color theme="1"/>
        <rFont val="Calibri"/>
        <family val="2"/>
        <scheme val="minor"/>
      </rPr>
      <t>Yes, proceed to performance fee calculation else 0 (zero) performance fee for the period)</t>
    </r>
  </si>
  <si>
    <t>Portfolio return subject of Performance Fee</t>
  </si>
  <si>
    <t>xiii</t>
  </si>
  <si>
    <t>xiii = ix - x - xi</t>
  </si>
  <si>
    <t>Performance fee</t>
  </si>
  <si>
    <t>xiv</t>
  </si>
  <si>
    <t>xiv = xiii x d</t>
  </si>
  <si>
    <t>xv</t>
  </si>
  <si>
    <t>xvi</t>
  </si>
  <si>
    <t>xvii</t>
  </si>
  <si>
    <r>
      <t>High Water Mark to be carried forward for next year.</t>
    </r>
    <r>
      <rPr>
        <b/>
        <sz val="11"/>
        <color theme="1"/>
        <rFont val="Calibri"/>
        <family val="2"/>
        <scheme val="minor"/>
      </rPr>
      <t xml:space="preserve"> When performance fee is charged from the portfolio itself.</t>
    </r>
  </si>
  <si>
    <t>xviii</t>
  </si>
  <si>
    <r>
      <t xml:space="preserve">High Water Mark to be carried forward for next year. </t>
    </r>
    <r>
      <rPr>
        <b/>
        <sz val="11"/>
        <color theme="1"/>
        <rFont val="Calibri"/>
        <family val="2"/>
        <scheme val="minor"/>
      </rPr>
      <t>When performance fee is paid separately by the investor to the PM</t>
    </r>
  </si>
  <si>
    <t>Portfolio Manager charges Performance Fee on gains in the portfolio during a Financial Year (or till redemption) above the adjusted High Water Mark / Capital Contribution whichever is higher.</t>
  </si>
  <si>
    <t xml:space="preserve"> 'Adjusted High Water Mark' is High Water Mark after adjusting for any additional inflow / outflow of funds in the client account. </t>
  </si>
  <si>
    <t>Brokerage and transaction cost for the illustration purpose is charged on the Average AUM. However, Brokerage and Transaction cost are charged on the basis of actual trades.</t>
  </si>
  <si>
    <t xml:space="preserve">For this illustration, High Water Mark for the 1st Year is the Capital invested. </t>
  </si>
  <si>
    <t>The above illustration shows the High Water Mark to be carried forward in different scenario for equal and fair treatment to the investor.</t>
  </si>
  <si>
    <t>Performance Fee (%age per annum)</t>
  </si>
  <si>
    <t xml:space="preserve">Brokerage and Transaction cost </t>
  </si>
  <si>
    <t>Bay Capital PMS - Multi Year - Performance Fee Illustration</t>
  </si>
  <si>
    <t>v= iv * c</t>
  </si>
  <si>
    <t>vi= iv * f</t>
  </si>
  <si>
    <t>vii = (iv + v + vi) * b</t>
  </si>
  <si>
    <t xml:space="preserve">Value of the Portfolio before Performance fee </t>
  </si>
  <si>
    <t>ix = iii+viii</t>
  </si>
  <si>
    <t>High Water Mark Value (HWM)</t>
  </si>
  <si>
    <t>x = xix (Yr 1 = a)</t>
  </si>
  <si>
    <t xml:space="preserve">Hurdle Rate of return </t>
  </si>
  <si>
    <t>xi = iii*e</t>
  </si>
  <si>
    <t>Portfolio value in excess of Hurdle Rate Return</t>
  </si>
  <si>
    <t>xii = iii-xi</t>
  </si>
  <si>
    <t>Profit share of the PMS</t>
  </si>
  <si>
    <t>Profit Share To be taken by PMS</t>
  </si>
  <si>
    <t>xiv = xii*xiii</t>
  </si>
  <si>
    <t>Is the Performance Fee charged?</t>
  </si>
  <si>
    <t>Net value of the Portfolio at the end of the year after all fees, charges and expenses</t>
  </si>
  <si>
    <t>% Portfolio Return post Fee and expenses for the Year</t>
  </si>
  <si>
    <r>
      <rPr>
        <b/>
        <u/>
        <sz val="11"/>
        <color theme="1"/>
        <rFont val="Calibri"/>
        <family val="2"/>
        <scheme val="minor"/>
      </rPr>
      <t>High Water Mark</t>
    </r>
    <r>
      <rPr>
        <sz val="11"/>
        <color theme="1"/>
        <rFont val="Calibri"/>
        <family val="2"/>
        <scheme val="minor"/>
      </rPr>
      <t xml:space="preserve"> to be carried forward for next year.</t>
    </r>
    <r>
      <rPr>
        <b/>
        <sz val="11"/>
        <color theme="1"/>
        <rFont val="Calibri"/>
        <family val="2"/>
        <scheme val="minor"/>
      </rPr>
      <t xml:space="preserve"> </t>
    </r>
    <r>
      <rPr>
        <sz val="11"/>
        <color theme="1"/>
        <rFont val="Calibri"/>
        <family val="2"/>
        <scheme val="minor"/>
      </rPr>
      <t>When performance fee is charged from the portfolio itself</t>
    </r>
    <r>
      <rPr>
        <b/>
        <sz val="11"/>
        <color theme="1"/>
        <rFont val="Calibri"/>
        <family val="2"/>
        <scheme val="minor"/>
      </rPr>
      <t xml:space="preserve">
</t>
    </r>
  </si>
  <si>
    <t>High Water Mark Value (HWM) (Capital contributed for 1st year and second year onwards as defined in the PMS agreement.</t>
  </si>
  <si>
    <r>
      <t xml:space="preserve">If </t>
    </r>
    <r>
      <rPr>
        <b/>
        <sz val="11"/>
        <color rgb="FF000000"/>
        <rFont val="Calibri"/>
        <family val="2"/>
        <scheme val="minor"/>
      </rPr>
      <t>Yes, proceed to performance fee calculation else 0 (zero) performance fee for the period)</t>
    </r>
  </si>
  <si>
    <t>xv = ix + xiv</t>
  </si>
  <si>
    <t xml:space="preserve">% Portfolio Return </t>
  </si>
  <si>
    <t>xvi = ((xv - i) / i) %</t>
  </si>
  <si>
    <r>
      <t>High Water Mark to be carried forward for next year.</t>
    </r>
    <r>
      <rPr>
        <b/>
        <sz val="11"/>
        <color rgb="FF000000"/>
        <rFont val="Calibri"/>
        <family val="2"/>
        <scheme val="minor"/>
      </rPr>
      <t xml:space="preserve"> When performance fee is charged from the portfolio itself</t>
    </r>
    <r>
      <rPr>
        <sz val="11"/>
        <color rgb="FF000000"/>
        <rFont val="Calibri"/>
        <family val="2"/>
        <scheme val="minor"/>
      </rPr>
      <t>.</t>
    </r>
  </si>
  <si>
    <t>xvii = Max (x , xv)</t>
  </si>
  <si>
    <r>
      <t xml:space="preserve">High Water Mark to be carried forward for next year. </t>
    </r>
    <r>
      <rPr>
        <b/>
        <sz val="11"/>
        <color rgb="FF000000"/>
        <rFont val="Calibri"/>
        <family val="2"/>
        <scheme val="minor"/>
      </rPr>
      <t>When performance fee is paid separately by the investor to the PM</t>
    </r>
    <r>
      <rPr>
        <sz val="11"/>
        <color rgb="FF000000"/>
        <rFont val="Calibri"/>
        <family val="2"/>
        <scheme val="minor"/>
      </rPr>
      <t>.</t>
    </r>
  </si>
  <si>
    <t>xvii = Max (ix , x)</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</si>
  <si>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</si>
  <si>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t>
  </si>
  <si>
    <t>Other Expenses includes Account Opening charges, stamp duty /Audit Fee/ Bank charges / Fund Accounting charges / Custody Fee / demat charges or other miscellaneous expense</t>
  </si>
  <si>
    <t xml:space="preserve">Brokerage and transaction cost for the illustration purpose is charged on the Average AUM. However, Brokerage and Transaction cost are charged on basis the actuals trades. </t>
  </si>
  <si>
    <t>All Fees and charges are subject to GST.</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</si>
  <si>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</si>
  <si>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For this illustration, Hurdle rate is calculated on Higher of (HWM or previous year closing capital). However, in actual Hurdle Rate of return is defined in the PMS agreement and may differ from this illustration. </t>
  </si>
  <si>
    <t>Hurdle rate is prorated in case the performance fee period is less than 1 year OR if there are inflow/outflows from the portfolio</t>
  </si>
  <si>
    <t>Bay Capital PMS - One Year Variable Fees Illustration</t>
  </si>
  <si>
    <t>Notes :-</t>
  </si>
  <si>
    <t>x = ((ix - i) / i) %</t>
  </si>
  <si>
    <t>In the illustration, Management fee is assumed to be charged annually. However, the Portfolio Manager may charge fee at any other frequency (i.e. Quarterly, Semi-annually, Annually)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</si>
  <si>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and permitted under SEBI regulations. </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</si>
  <si>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</si>
  <si>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</si>
  <si>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xvi = ix+xiv</t>
  </si>
  <si>
    <t>xvii = ((xvi-i)/i)%</t>
  </si>
  <si>
    <t>Fees Illustration</t>
  </si>
  <si>
    <t>Bay Capital PMS - One Year Hybrid Fees Illustration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</si>
</sst>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_ ;[Red]\-#,##0\ "/>
    <numFmt numFmtId="166" formatCode="_ * #,##0_ ;_ * \-#,##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6"/>
      <color theme="1"/>
      <name val="Calibri"/>
      <family val="2"/>
      <scheme val="minor"/>
    </font>
    <font>
      <b/>
      <sz val="11"/>
      <color theme="1"/>
      <name val="Calibri"/>
      <family val="2"/>
    </font>
    <font>
      <sz val="11"/>
      <name val="Calibri"/>
      <family val="2"/>
    </font>
    <font>
      <b/>
      <sz val="11"/>
      <name val="Calibri"/>
      <family val="2"/>
    </font>
    <font>
      <b/>
      <u/>
      <sz val="11"/>
      <color theme="1"/>
      <name val="Calibri"/>
      <family val="2"/>
      <scheme val="minor"/>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FFFF00"/>
        <bgColor rgb="FFD8D8D8"/>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3" fontId="2" fillId="3" borderId="1" xfId="0" applyNumberFormat="1" applyFont="1" applyFill="1" applyBorder="1" applyAlignment="1">
      <alignment vertical="center"/>
    </xf>
    <xf numFmtId="10" fontId="2" fillId="3" borderId="1" xfId="0" applyNumberFormat="1" applyFont="1" applyFill="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3" borderId="1" xfId="0" applyNumberFormat="1" applyFont="1" applyFill="1" applyBorder="1" applyAlignment="1">
      <alignment horizontal="left" vertical="center"/>
    </xf>
    <xf numFmtId="0" fontId="0" fillId="0" borderId="1" xfId="0" quotePrefix="1" applyBorder="1" applyAlignment="1">
      <alignment vertical="center" wrapText="1"/>
    </xf>
    <xf numFmtId="0" fontId="3" fillId="0" borderId="1" xfId="0" applyFont="1" applyBorder="1" applyAlignment="1">
      <alignment vertical="center" wrapText="1"/>
    </xf>
    <xf numFmtId="0" fontId="0" fillId="0" borderId="0" xfId="0" applyAlignment="1">
      <alignment vertical="center"/>
    </xf>
    <xf numFmtId="0" fontId="0" fillId="0" borderId="1" xfId="0"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3" fontId="5" fillId="2" borderId="1" xfId="0" applyNumberFormat="1" applyFont="1" applyFill="1" applyBorder="1" applyAlignment="1">
      <alignment vertical="center"/>
    </xf>
    <xf numFmtId="10" fontId="5" fillId="2" borderId="1" xfId="0" applyNumberFormat="1" applyFont="1" applyFill="1" applyBorder="1" applyAlignment="1">
      <alignment vertical="center"/>
    </xf>
    <xf numFmtId="0" fontId="5" fillId="0" borderId="1" xfId="0" applyFont="1" applyBorder="1" applyAlignment="1">
      <alignment horizontal="right" vertical="center"/>
    </xf>
    <xf numFmtId="9" fontId="5" fillId="2" borderId="1" xfId="0" applyNumberFormat="1" applyFont="1" applyFill="1" applyBorder="1" applyAlignment="1">
      <alignment horizontal="left" vertical="center"/>
    </xf>
    <xf numFmtId="0" fontId="3" fillId="0" borderId="1" xfId="0" quotePrefix="1" applyFont="1" applyBorder="1" applyAlignment="1">
      <alignment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165" fontId="0" fillId="0" borderId="0" xfId="0" applyNumberFormat="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165" fontId="5" fillId="0" borderId="0" xfId="0" applyNumberFormat="1" applyFont="1" applyAlignment="1">
      <alignment horizontal="right" vertical="center"/>
    </xf>
    <xf numFmtId="0" fontId="7" fillId="0" borderId="0" xfId="0" applyFont="1" applyAlignment="1">
      <alignment vertical="center"/>
    </xf>
    <xf numFmtId="166" fontId="0" fillId="0" borderId="0" xfId="0" applyNumberFormat="1"/>
    <xf numFmtId="0" fontId="9" fillId="0" borderId="1" xfId="0" applyFont="1" applyBorder="1" applyAlignment="1">
      <alignment horizontal="center" vertical="center" wrapText="1"/>
    </xf>
    <xf numFmtId="10" fontId="9" fillId="0" borderId="1" xfId="0" applyNumberFormat="1"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10" fontId="3" fillId="0" borderId="1" xfId="0" applyNumberFormat="1" applyFont="1" applyBorder="1" applyAlignment="1">
      <alignment vertical="center"/>
    </xf>
    <xf numFmtId="0" fontId="0" fillId="0" borderId="1" xfId="0" applyBorder="1" applyAlignment="1">
      <alignment horizontal="left" vertical="center" wrapText="1"/>
    </xf>
    <xf numFmtId="10" fontId="0" fillId="0" borderId="1" xfId="2" applyNumberFormat="1" applyFont="1" applyBorder="1" applyAlignment="1">
      <alignment horizontal="right" vertical="center"/>
    </xf>
    <xf numFmtId="0" fontId="2"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right" vertical="center"/>
    </xf>
    <xf numFmtId="166" fontId="0" fillId="0" borderId="1" xfId="1" applyNumberFormat="1" applyFont="1" applyBorder="1" applyAlignment="1">
      <alignment horizontal="right" vertical="center"/>
    </xf>
    <xf numFmtId="164" fontId="0" fillId="0" borderId="1" xfId="1" applyFont="1" applyBorder="1" applyAlignment="1">
      <alignment horizontal="right"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0" fontId="9" fillId="0" borderId="1" xfId="0" applyNumberFormat="1" applyFont="1" applyBorder="1" applyAlignment="1">
      <alignment horizontal="right" vertical="center"/>
    </xf>
    <xf numFmtId="3" fontId="9" fillId="0" borderId="1" xfId="0" applyNumberFormat="1" applyFont="1" applyBorder="1" applyAlignment="1">
      <alignment horizontal="right"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3" fontId="9" fillId="0" borderId="2" xfId="0" applyNumberFormat="1" applyFont="1" applyBorder="1" applyAlignment="1">
      <alignment horizontal="right" vertical="center"/>
    </xf>
    <xf numFmtId="3" fontId="9" fillId="0" borderId="4" xfId="0" applyNumberFormat="1" applyFont="1" applyBorder="1" applyAlignment="1">
      <alignment horizontal="right"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right" vertical="center"/>
    </xf>
    <xf numFmtId="0" fontId="9" fillId="0" borderId="1" xfId="0" applyFont="1" applyBorder="1" applyAlignment="1">
      <alignment horizontal="left" vertical="center" wrapText="1"/>
    </xf>
    <xf numFmtId="0" fontId="0" fillId="0" borderId="2" xfId="0" applyBorder="1" applyAlignment="1">
      <alignment horizontal="left" vertical="center" wrapText="1"/>
    </xf>
    <xf numFmtId="0" fontId="7" fillId="0" borderId="1" xfId="0" applyFont="1" applyBorder="1" applyAlignment="1">
      <alignment vertical="center" wrapText="1"/>
    </xf>
    <xf numFmtId="0" fontId="3" fillId="0" borderId="1" xfId="0" applyFont="1" applyBorder="1" applyAlignment="1">
      <alignment horizontal="center" vertical="center" wrapText="1"/>
    </xf>
    <xf numFmtId="0" fontId="6" fillId="0" borderId="1" xfId="0" applyFont="1" applyBorder="1" applyAlignment="1">
      <alignment vertical="center"/>
    </xf>
    <xf numFmtId="165" fontId="5" fillId="0" borderId="1" xfId="0" applyNumberFormat="1" applyFont="1" applyBorder="1" applyAlignment="1">
      <alignment horizontal="right" vertical="center"/>
    </xf>
    <xf numFmtId="0" fontId="7" fillId="0" borderId="1" xfId="0" applyFont="1" applyBorder="1" applyAlignment="1">
      <alignment vertical="center"/>
    </xf>
    <xf numFmtId="165" fontId="3" fillId="0" borderId="2" xfId="0" applyNumberFormat="1" applyFont="1" applyBorder="1" applyAlignment="1">
      <alignment horizontal="right" vertical="center"/>
    </xf>
    <xf numFmtId="165" fontId="3" fillId="0" borderId="4" xfId="0" applyNumberFormat="1" applyFont="1" applyBorder="1" applyAlignment="1">
      <alignment horizontal="right" vertical="center"/>
    </xf>
    <xf numFmtId="10" fontId="3" fillId="0" borderId="1" xfId="2" applyNumberFormat="1" applyFont="1" applyBorder="1" applyAlignment="1">
      <alignment horizontal="right" vertical="center"/>
    </xf>
    <xf numFmtId="10" fontId="6" fillId="0" borderId="1" xfId="2" applyNumberFormat="1" applyFont="1" applyBorder="1" applyAlignment="1">
      <alignment vertical="center"/>
    </xf>
    <xf numFmtId="165" fontId="3" fillId="0" borderId="1" xfId="0" applyNumberFormat="1" applyFont="1" applyBorder="1" applyAlignment="1">
      <alignment horizontal="right" vertical="center"/>
    </xf>
    <xf numFmtId="165" fontId="6" fillId="0" borderId="1" xfId="0" applyNumberFormat="1" applyFont="1" applyBorder="1" applyAlignment="1">
      <alignment vertical="center"/>
    </xf>
    <xf numFmtId="9" fontId="3" fillId="0" borderId="1" xfId="2" applyFont="1" applyBorder="1" applyAlignment="1">
      <alignment horizontal="right" vertical="center"/>
    </xf>
    <xf numFmtId="9" fontId="6" fillId="0" borderId="1" xfId="2"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252386</xdr:colOff>
      <xdr:row>1</xdr:row>
      <xdr:rowOff>14260</xdr:rowOff>
    </xdr:from>
    <xdr:to>
      <xdr:col>6</xdr:col>
      <xdr:colOff>119063</xdr:colOff>
      <xdr:row>4</xdr:row>
      <xdr:rowOff>79375</xdr:rowOff>
    </xdr:to>
    <xdr:pic>
      <xdr:nvPicPr>
        <xdr:cNvPr id="2" name="image1.png">
          <a:extLst>
            <a:ext uri="{FF2B5EF4-FFF2-40B4-BE49-F238E27FC236}">
              <a16:creationId xmlns:a16="http://schemas.microsoft.com/office/drawing/2014/main" id="{F9DD9220-1826-CC90-A073-49B10B8989C7}"/>
            </a:ext>
          </a:extLst>
        </xdr:cNvPr>
        <xdr:cNvPicPr>
          <a:picLocks noChangeAspect="1"/>
        </xdr:cNvPicPr>
      </xdr:nvPicPr>
      <xdr:blipFill>
        <a:blip xmlns:r="http://schemas.openxmlformats.org/officeDocument/2006/relationships" r:embed="rId1" cstate="print"/>
        <a:stretch>
          <a:fillRect/>
        </a:stretch>
      </xdr:blipFill>
      <xdr:spPr>
        <a:xfrm>
          <a:off x="6380136" y="196823"/>
          <a:ext cx="612802" cy="612802"/>
        </a:xfrm>
        <a:prstGeom prst="rect">
          <a:avLst/>
        </a:prstGeom>
      </xdr:spPr>
    </xdr:pic>
    <xdr:clientData/>
  </xdr:twoCellAnchor>
  <xdr:twoCellAnchor>
    <xdr:from>
      <xdr:col>5</xdr:col>
      <xdr:colOff>0</xdr:colOff>
      <xdr:row>5</xdr:row>
      <xdr:rowOff>0</xdr:rowOff>
    </xdr:from>
    <xdr:to>
      <xdr:col>6</xdr:col>
      <xdr:colOff>391795</xdr:colOff>
      <xdr:row>7</xdr:row>
      <xdr:rowOff>13335</xdr:rowOff>
    </xdr:to>
    <xdr:sp macro="" textlink="">
      <xdr:nvSpPr>
        <xdr:cNvPr id="3" name="AutoShape 2">
          <a:extLst>
            <a:ext uri="{FF2B5EF4-FFF2-40B4-BE49-F238E27FC236}">
              <a16:creationId xmlns:a16="http://schemas.microsoft.com/office/drawing/2014/main" id="{64887E2E-E464-BFD8-BF5B-B697C805F5A3}"/>
            </a:ext>
          </a:extLst>
        </xdr:cNvPr>
        <xdr:cNvSpPr>
          <a:spLocks/>
        </xdr:cNvSpPr>
      </xdr:nvSpPr>
      <xdr:spPr bwMode="auto">
        <a:xfrm>
          <a:off x="6127750" y="912813"/>
          <a:ext cx="1137920" cy="378460"/>
        </a:xfrm>
        <a:custGeom>
          <a:avLst/>
          <a:gdLst>
            <a:gd name="T0" fmla="+- 0 1231 700"/>
            <a:gd name="T1" fmla="*/ T0 w 1792"/>
            <a:gd name="T2" fmla="+- 0 303 -42"/>
            <a:gd name="T3" fmla="*/ 303 h 596"/>
            <a:gd name="T4" fmla="+- 0 1148 700"/>
            <a:gd name="T5" fmla="*/ T4 w 1792"/>
            <a:gd name="T6" fmla="+- 0 397 -42"/>
            <a:gd name="T7" fmla="*/ 397 h 596"/>
            <a:gd name="T8" fmla="+- 0 1060 700"/>
            <a:gd name="T9" fmla="*/ T8 w 1792"/>
            <a:gd name="T10" fmla="+- 0 525 -42"/>
            <a:gd name="T11" fmla="*/ 525 h 596"/>
            <a:gd name="T12" fmla="+- 0 921 700"/>
            <a:gd name="T13" fmla="*/ T12 w 1792"/>
            <a:gd name="T14" fmla="+- 0 518 -42"/>
            <a:gd name="T15" fmla="*/ 518 h 596"/>
            <a:gd name="T16" fmla="+- 0 898 700"/>
            <a:gd name="T17" fmla="*/ T16 w 1792"/>
            <a:gd name="T18" fmla="+- 0 116 -42"/>
            <a:gd name="T19" fmla="*/ 116 h 596"/>
            <a:gd name="T20" fmla="+- 0 994 700"/>
            <a:gd name="T21" fmla="*/ T20 w 1792"/>
            <a:gd name="T22" fmla="+- 0 217 -42"/>
            <a:gd name="T23" fmla="*/ 217 h 596"/>
            <a:gd name="T24" fmla="+- 0 1111 700"/>
            <a:gd name="T25" fmla="*/ T24 w 1792"/>
            <a:gd name="T26" fmla="+- 0 287 -42"/>
            <a:gd name="T27" fmla="*/ 287 h 596"/>
            <a:gd name="T28" fmla="+- 0 1144 700"/>
            <a:gd name="T29" fmla="*/ T28 w 1792"/>
            <a:gd name="T30" fmla="+- 0 339 -42"/>
            <a:gd name="T31" fmla="*/ 339 h 596"/>
            <a:gd name="T32" fmla="+- 0 1148 700"/>
            <a:gd name="T33" fmla="*/ T32 w 1792"/>
            <a:gd name="T34" fmla="+- 0 256 -42"/>
            <a:gd name="T35" fmla="*/ 256 h 596"/>
            <a:gd name="T36" fmla="+- 0 1040 700"/>
            <a:gd name="T37" fmla="*/ T36 w 1792"/>
            <a:gd name="T38" fmla="+- 0 216 -42"/>
            <a:gd name="T39" fmla="*/ 216 h 596"/>
            <a:gd name="T40" fmla="+- 0 929 700"/>
            <a:gd name="T41" fmla="*/ T40 w 1792"/>
            <a:gd name="T42" fmla="+- 0 135 -42"/>
            <a:gd name="T43" fmla="*/ 135 h 596"/>
            <a:gd name="T44" fmla="+- 0 902 700"/>
            <a:gd name="T45" fmla="*/ T44 w 1792"/>
            <a:gd name="T46" fmla="+- 0 66 -42"/>
            <a:gd name="T47" fmla="*/ 66 h 596"/>
            <a:gd name="T48" fmla="+- 0 921 700"/>
            <a:gd name="T49" fmla="*/ T48 w 1792"/>
            <a:gd name="T50" fmla="+- 0 6 -42"/>
            <a:gd name="T51" fmla="*/ 6 h 596"/>
            <a:gd name="T52" fmla="+- 0 1051 700"/>
            <a:gd name="T53" fmla="*/ T52 w 1792"/>
            <a:gd name="T54" fmla="+- 0 0 -42"/>
            <a:gd name="T55" fmla="*/ 0 h 596"/>
            <a:gd name="T56" fmla="+- 0 1129 700"/>
            <a:gd name="T57" fmla="*/ T56 w 1792"/>
            <a:gd name="T58" fmla="+- 0 105 -42"/>
            <a:gd name="T59" fmla="*/ 105 h 596"/>
            <a:gd name="T60" fmla="+- 0 1105 700"/>
            <a:gd name="T61" fmla="*/ T60 w 1792"/>
            <a:gd name="T62" fmla="+- 0 186 -42"/>
            <a:gd name="T63" fmla="*/ 186 h 596"/>
            <a:gd name="T64" fmla="+- 0 1105 700"/>
            <a:gd name="T65" fmla="*/ T64 w 1792"/>
            <a:gd name="T66" fmla="+- 0 210 -42"/>
            <a:gd name="T67" fmla="*/ 210 h 596"/>
            <a:gd name="T68" fmla="+- 0 1184 700"/>
            <a:gd name="T69" fmla="*/ T68 w 1792"/>
            <a:gd name="T70" fmla="+- 0 202 -42"/>
            <a:gd name="T71" fmla="*/ 202 h 596"/>
            <a:gd name="T72" fmla="+- 0 1245 700"/>
            <a:gd name="T73" fmla="*/ T72 w 1792"/>
            <a:gd name="T74" fmla="+- 0 105 -42"/>
            <a:gd name="T75" fmla="*/ 105 h 596"/>
            <a:gd name="T76" fmla="+- 0 1149 700"/>
            <a:gd name="T77" fmla="*/ T76 w 1792"/>
            <a:gd name="T78" fmla="+- 0 -6 -42"/>
            <a:gd name="T79" fmla="*/ -6 h 596"/>
            <a:gd name="T80" fmla="+- 0 700 700"/>
            <a:gd name="T81" fmla="*/ T80 w 1792"/>
            <a:gd name="T82" fmla="+- 0 -27 -42"/>
            <a:gd name="T83" fmla="*/ -27 h 596"/>
            <a:gd name="T84" fmla="+- 0 780 700"/>
            <a:gd name="T85" fmla="*/ T84 w 1792"/>
            <a:gd name="T86" fmla="+- 0 -1 -42"/>
            <a:gd name="T87" fmla="*/ -1 h 596"/>
            <a:gd name="T88" fmla="+- 0 796 700"/>
            <a:gd name="T89" fmla="*/ T88 w 1792"/>
            <a:gd name="T90" fmla="+- 0 468 -42"/>
            <a:gd name="T91" fmla="*/ 468 h 596"/>
            <a:gd name="T92" fmla="+- 0 752 700"/>
            <a:gd name="T93" fmla="*/ T92 w 1792"/>
            <a:gd name="T94" fmla="+- 0 539 -42"/>
            <a:gd name="T95" fmla="*/ 539 h 596"/>
            <a:gd name="T96" fmla="+- 0 1007 700"/>
            <a:gd name="T97" fmla="*/ T96 w 1792"/>
            <a:gd name="T98" fmla="+- 0 554 -42"/>
            <a:gd name="T99" fmla="*/ 554 h 596"/>
            <a:gd name="T100" fmla="+- 0 1157 700"/>
            <a:gd name="T101" fmla="*/ T100 w 1792"/>
            <a:gd name="T102" fmla="+- 0 534 -42"/>
            <a:gd name="T103" fmla="*/ 534 h 596"/>
            <a:gd name="T104" fmla="+- 0 1223 700"/>
            <a:gd name="T105" fmla="*/ T104 w 1792"/>
            <a:gd name="T106" fmla="+- 0 491 -42"/>
            <a:gd name="T107" fmla="*/ 491 h 596"/>
            <a:gd name="T108" fmla="+- 0 1263 700"/>
            <a:gd name="T109" fmla="*/ T108 w 1792"/>
            <a:gd name="T110" fmla="+- 0 391 -42"/>
            <a:gd name="T111" fmla="*/ 391 h 596"/>
            <a:gd name="T112" fmla="+- 0 1898 700"/>
            <a:gd name="T113" fmla="*/ T112 w 1792"/>
            <a:gd name="T114" fmla="+- 0 536 -42"/>
            <a:gd name="T115" fmla="*/ 536 h 596"/>
            <a:gd name="T116" fmla="+- 0 1834 700"/>
            <a:gd name="T117" fmla="*/ T116 w 1792"/>
            <a:gd name="T118" fmla="+- 0 443 -42"/>
            <a:gd name="T119" fmla="*/ 443 h 596"/>
            <a:gd name="T120" fmla="+- 0 1677 700"/>
            <a:gd name="T121" fmla="*/ T120 w 1792"/>
            <a:gd name="T122" fmla="+- 0 54 -42"/>
            <a:gd name="T123" fmla="*/ 54 h 596"/>
            <a:gd name="T124" fmla="+- 0 1473 700"/>
            <a:gd name="T125" fmla="*/ T124 w 1792"/>
            <a:gd name="T126" fmla="+- 0 301 -42"/>
            <a:gd name="T127" fmla="*/ 301 h 596"/>
            <a:gd name="T128" fmla="+- 0 1667 700"/>
            <a:gd name="T129" fmla="*/ T128 w 1792"/>
            <a:gd name="T130" fmla="+- 0 28 -42"/>
            <a:gd name="T131" fmla="*/ 28 h 596"/>
            <a:gd name="T132" fmla="+- 0 1426 700"/>
            <a:gd name="T133" fmla="*/ T132 w 1792"/>
            <a:gd name="T134" fmla="+- 0 368 -42"/>
            <a:gd name="T135" fmla="*/ 368 h 596"/>
            <a:gd name="T136" fmla="+- 0 1390 700"/>
            <a:gd name="T137" fmla="*/ T136 w 1792"/>
            <a:gd name="T138" fmla="+- 0 444 -42"/>
            <a:gd name="T139" fmla="*/ 444 h 596"/>
            <a:gd name="T140" fmla="+- 0 1332 700"/>
            <a:gd name="T141" fmla="*/ T140 w 1792"/>
            <a:gd name="T142" fmla="+- 0 519 -42"/>
            <a:gd name="T143" fmla="*/ 519 h 596"/>
            <a:gd name="T144" fmla="+- 0 1265 700"/>
            <a:gd name="T145" fmla="*/ T144 w 1792"/>
            <a:gd name="T146" fmla="+- 0 554 -42"/>
            <a:gd name="T147" fmla="*/ 554 h 596"/>
            <a:gd name="T148" fmla="+- 0 1469 700"/>
            <a:gd name="T149" fmla="*/ T148 w 1792"/>
            <a:gd name="T150" fmla="+- 0 538 -42"/>
            <a:gd name="T151" fmla="*/ 538 h 596"/>
            <a:gd name="T152" fmla="+- 0 1419 700"/>
            <a:gd name="T153" fmla="*/ T152 w 1792"/>
            <a:gd name="T154" fmla="+- 0 474 -42"/>
            <a:gd name="T155" fmla="*/ 474 h 596"/>
            <a:gd name="T156" fmla="+- 0 1430 700"/>
            <a:gd name="T157" fmla="*/ T156 w 1792"/>
            <a:gd name="T158" fmla="+- 0 418 -42"/>
            <a:gd name="T159" fmla="*/ 418 h 596"/>
            <a:gd name="T160" fmla="+- 0 1675 700"/>
            <a:gd name="T161" fmla="*/ T160 w 1792"/>
            <a:gd name="T162" fmla="+- 0 321 -42"/>
            <a:gd name="T163" fmla="*/ 321 h 596"/>
            <a:gd name="T164" fmla="+- 0 1737 700"/>
            <a:gd name="T165" fmla="*/ T164 w 1792"/>
            <a:gd name="T166" fmla="+- 0 478 -42"/>
            <a:gd name="T167" fmla="*/ 478 h 596"/>
            <a:gd name="T168" fmla="+- 0 1737 700"/>
            <a:gd name="T169" fmla="*/ T168 w 1792"/>
            <a:gd name="T170" fmla="+- 0 517 -42"/>
            <a:gd name="T171" fmla="*/ 517 h 596"/>
            <a:gd name="T172" fmla="+- 0 1662 700"/>
            <a:gd name="T173" fmla="*/ T172 w 1792"/>
            <a:gd name="T174" fmla="+- 0 544 -42"/>
            <a:gd name="T175" fmla="*/ 544 h 596"/>
            <a:gd name="T176" fmla="+- 0 1945 700"/>
            <a:gd name="T177" fmla="*/ T176 w 1792"/>
            <a:gd name="T178" fmla="+- 0 544 -42"/>
            <a:gd name="T179" fmla="*/ 544 h 596"/>
            <a:gd name="T180" fmla="+- 0 2251 700"/>
            <a:gd name="T181" fmla="*/ T180 w 1792"/>
            <a:gd name="T182" fmla="+- 0 -16 -42"/>
            <a:gd name="T183" fmla="*/ -16 h 596"/>
            <a:gd name="T184" fmla="+- 0 2326 700"/>
            <a:gd name="T185" fmla="*/ T184 w 1792"/>
            <a:gd name="T186" fmla="+- 0 19 -42"/>
            <a:gd name="T187" fmla="*/ 19 h 596"/>
            <a:gd name="T188" fmla="+- 0 2319 700"/>
            <a:gd name="T189" fmla="*/ T188 w 1792"/>
            <a:gd name="T190" fmla="+- 0 82 -42"/>
            <a:gd name="T191" fmla="*/ 82 h 596"/>
            <a:gd name="T192" fmla="+- 0 2214 700"/>
            <a:gd name="T193" fmla="*/ T192 w 1792"/>
            <a:gd name="T194" fmla="+- 0 265 -42"/>
            <a:gd name="T195" fmla="*/ 265 h 596"/>
            <a:gd name="T196" fmla="+- 0 2100 700"/>
            <a:gd name="T197" fmla="*/ T196 w 1792"/>
            <a:gd name="T198" fmla="+- 0 39 -42"/>
            <a:gd name="T199" fmla="*/ 39 h 596"/>
            <a:gd name="T200" fmla="+- 0 2099 700"/>
            <a:gd name="T201" fmla="*/ T200 w 1792"/>
            <a:gd name="T202" fmla="+- 0 5 -42"/>
            <a:gd name="T203" fmla="*/ 5 h 596"/>
            <a:gd name="T204" fmla="+- 0 2169 700"/>
            <a:gd name="T205" fmla="*/ T204 w 1792"/>
            <a:gd name="T206" fmla="+- 0 -17 -42"/>
            <a:gd name="T207" fmla="*/ -17 h 596"/>
            <a:gd name="T208" fmla="+- 0 1889 700"/>
            <a:gd name="T209" fmla="*/ T208 w 1792"/>
            <a:gd name="T210" fmla="+- 0 -17 -42"/>
            <a:gd name="T211" fmla="*/ -17 h 596"/>
            <a:gd name="T212" fmla="+- 0 1978 700"/>
            <a:gd name="T213" fmla="*/ T212 w 1792"/>
            <a:gd name="T214" fmla="+- 0 34 -42"/>
            <a:gd name="T215" fmla="*/ 34 h 596"/>
            <a:gd name="T216" fmla="+- 0 2118 700"/>
            <a:gd name="T217" fmla="*/ T216 w 1792"/>
            <a:gd name="T218" fmla="+- 0 469 -42"/>
            <a:gd name="T219" fmla="*/ 469 h 596"/>
            <a:gd name="T220" fmla="+- 0 2066 700"/>
            <a:gd name="T221" fmla="*/ T220 w 1792"/>
            <a:gd name="T222" fmla="+- 0 539 -42"/>
            <a:gd name="T223" fmla="*/ 539 h 596"/>
            <a:gd name="T224" fmla="+- 0 2338 700"/>
            <a:gd name="T225" fmla="*/ T224 w 1792"/>
            <a:gd name="T226" fmla="+- 0 554 -42"/>
            <a:gd name="T227" fmla="*/ 554 h 596"/>
            <a:gd name="T228" fmla="+- 0 2242 700"/>
            <a:gd name="T229" fmla="*/ T228 w 1792"/>
            <a:gd name="T230" fmla="+- 0 528 -42"/>
            <a:gd name="T231" fmla="*/ 528 h 596"/>
            <a:gd name="T232" fmla="+- 0 2223 700"/>
            <a:gd name="T233" fmla="*/ T232 w 1792"/>
            <a:gd name="T234" fmla="+- 0 287 -42"/>
            <a:gd name="T235" fmla="*/ 287 h 596"/>
            <a:gd name="T236" fmla="+- 0 2350 700"/>
            <a:gd name="T237" fmla="*/ T236 w 1792"/>
            <a:gd name="T238" fmla="+- 0 78 -42"/>
            <a:gd name="T239" fmla="*/ 78 h 596"/>
            <a:gd name="T240" fmla="+- 0 2408 700"/>
            <a:gd name="T241" fmla="*/ T240 w 1792"/>
            <a:gd name="T242" fmla="+- 0 19 -42"/>
            <a:gd name="T243" fmla="*/ 19 h 596"/>
            <a:gd name="T244" fmla="+- 0 2492 700"/>
            <a:gd name="T245" fmla="*/ T244 w 1792"/>
            <a:gd name="T246" fmla="+- 0 -17 -42"/>
            <a:gd name="T247" fmla="*/ -17 h 5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Lst>
          <a:rect l="0" t="0" r="r" b="b"/>
          <a:pathLst>
            <a:path w="1792" h="596">
              <a:moveTo>
                <a:pt x="563" y="433"/>
              </a:moveTo>
              <a:lnTo>
                <a:pt x="555" y="384"/>
              </a:lnTo>
              <a:lnTo>
                <a:pt x="531" y="345"/>
              </a:lnTo>
              <a:lnTo>
                <a:pt x="490" y="315"/>
              </a:lnTo>
              <a:lnTo>
                <a:pt x="448" y="298"/>
              </a:lnTo>
              <a:lnTo>
                <a:pt x="448" y="439"/>
              </a:lnTo>
              <a:lnTo>
                <a:pt x="437" y="501"/>
              </a:lnTo>
              <a:lnTo>
                <a:pt x="408" y="544"/>
              </a:lnTo>
              <a:lnTo>
                <a:pt x="360" y="567"/>
              </a:lnTo>
              <a:lnTo>
                <a:pt x="292" y="575"/>
              </a:lnTo>
              <a:lnTo>
                <a:pt x="249" y="571"/>
              </a:lnTo>
              <a:lnTo>
                <a:pt x="221" y="560"/>
              </a:lnTo>
              <a:lnTo>
                <a:pt x="206" y="538"/>
              </a:lnTo>
              <a:lnTo>
                <a:pt x="201" y="506"/>
              </a:lnTo>
              <a:lnTo>
                <a:pt x="198" y="158"/>
              </a:lnTo>
              <a:lnTo>
                <a:pt x="221" y="196"/>
              </a:lnTo>
              <a:lnTo>
                <a:pt x="252" y="229"/>
              </a:lnTo>
              <a:lnTo>
                <a:pt x="294" y="259"/>
              </a:lnTo>
              <a:lnTo>
                <a:pt x="378" y="307"/>
              </a:lnTo>
              <a:lnTo>
                <a:pt x="399" y="320"/>
              </a:lnTo>
              <a:lnTo>
                <a:pt x="411" y="329"/>
              </a:lnTo>
              <a:lnTo>
                <a:pt x="415" y="332"/>
              </a:lnTo>
              <a:lnTo>
                <a:pt x="434" y="355"/>
              </a:lnTo>
              <a:lnTo>
                <a:pt x="444" y="381"/>
              </a:lnTo>
              <a:lnTo>
                <a:pt x="447" y="409"/>
              </a:lnTo>
              <a:lnTo>
                <a:pt x="448" y="439"/>
              </a:lnTo>
              <a:lnTo>
                <a:pt x="448" y="298"/>
              </a:lnTo>
              <a:lnTo>
                <a:pt x="433" y="293"/>
              </a:lnTo>
              <a:lnTo>
                <a:pt x="382" y="276"/>
              </a:lnTo>
              <a:lnTo>
                <a:pt x="340" y="258"/>
              </a:lnTo>
              <a:lnTo>
                <a:pt x="303" y="239"/>
              </a:lnTo>
              <a:lnTo>
                <a:pt x="268" y="217"/>
              </a:lnTo>
              <a:lnTo>
                <a:pt x="229" y="177"/>
              </a:lnTo>
              <a:lnTo>
                <a:pt x="219" y="158"/>
              </a:lnTo>
              <a:lnTo>
                <a:pt x="209" y="138"/>
              </a:lnTo>
              <a:lnTo>
                <a:pt x="202" y="108"/>
              </a:lnTo>
              <a:lnTo>
                <a:pt x="201" y="96"/>
              </a:lnTo>
              <a:lnTo>
                <a:pt x="206" y="67"/>
              </a:lnTo>
              <a:lnTo>
                <a:pt x="221" y="48"/>
              </a:lnTo>
              <a:lnTo>
                <a:pt x="248" y="39"/>
              </a:lnTo>
              <a:lnTo>
                <a:pt x="289" y="36"/>
              </a:lnTo>
              <a:lnTo>
                <a:pt x="351" y="42"/>
              </a:lnTo>
              <a:lnTo>
                <a:pt x="395" y="61"/>
              </a:lnTo>
              <a:lnTo>
                <a:pt x="420" y="95"/>
              </a:lnTo>
              <a:lnTo>
                <a:pt x="429" y="147"/>
              </a:lnTo>
              <a:lnTo>
                <a:pt x="426" y="178"/>
              </a:lnTo>
              <a:lnTo>
                <a:pt x="418" y="206"/>
              </a:lnTo>
              <a:lnTo>
                <a:pt x="405" y="228"/>
              </a:lnTo>
              <a:lnTo>
                <a:pt x="388" y="245"/>
              </a:lnTo>
              <a:lnTo>
                <a:pt x="393" y="247"/>
              </a:lnTo>
              <a:lnTo>
                <a:pt x="405" y="252"/>
              </a:lnTo>
              <a:lnTo>
                <a:pt x="421" y="257"/>
              </a:lnTo>
              <a:lnTo>
                <a:pt x="440" y="262"/>
              </a:lnTo>
              <a:lnTo>
                <a:pt x="484" y="244"/>
              </a:lnTo>
              <a:lnTo>
                <a:pt x="517" y="219"/>
              </a:lnTo>
              <a:lnTo>
                <a:pt x="538" y="186"/>
              </a:lnTo>
              <a:lnTo>
                <a:pt x="545" y="147"/>
              </a:lnTo>
              <a:lnTo>
                <a:pt x="530" y="92"/>
              </a:lnTo>
              <a:lnTo>
                <a:pt x="487" y="51"/>
              </a:lnTo>
              <a:lnTo>
                <a:pt x="449" y="36"/>
              </a:lnTo>
              <a:lnTo>
                <a:pt x="420" y="24"/>
              </a:lnTo>
              <a:lnTo>
                <a:pt x="330" y="15"/>
              </a:lnTo>
              <a:lnTo>
                <a:pt x="0" y="15"/>
              </a:lnTo>
              <a:lnTo>
                <a:pt x="0" y="24"/>
              </a:lnTo>
              <a:lnTo>
                <a:pt x="51" y="30"/>
              </a:lnTo>
              <a:lnTo>
                <a:pt x="80" y="41"/>
              </a:lnTo>
              <a:lnTo>
                <a:pt x="93" y="63"/>
              </a:lnTo>
              <a:lnTo>
                <a:pt x="96" y="100"/>
              </a:lnTo>
              <a:lnTo>
                <a:pt x="96" y="510"/>
              </a:lnTo>
              <a:lnTo>
                <a:pt x="93" y="548"/>
              </a:lnTo>
              <a:lnTo>
                <a:pt x="81" y="570"/>
              </a:lnTo>
              <a:lnTo>
                <a:pt x="52" y="581"/>
              </a:lnTo>
              <a:lnTo>
                <a:pt x="0" y="587"/>
              </a:lnTo>
              <a:lnTo>
                <a:pt x="0" y="596"/>
              </a:lnTo>
              <a:lnTo>
                <a:pt x="307" y="596"/>
              </a:lnTo>
              <a:lnTo>
                <a:pt x="371" y="594"/>
              </a:lnTo>
              <a:lnTo>
                <a:pt x="419" y="588"/>
              </a:lnTo>
              <a:lnTo>
                <a:pt x="457" y="576"/>
              </a:lnTo>
              <a:lnTo>
                <a:pt x="460" y="575"/>
              </a:lnTo>
              <a:lnTo>
                <a:pt x="493" y="557"/>
              </a:lnTo>
              <a:lnTo>
                <a:pt x="523" y="533"/>
              </a:lnTo>
              <a:lnTo>
                <a:pt x="545" y="504"/>
              </a:lnTo>
              <a:lnTo>
                <a:pt x="559" y="471"/>
              </a:lnTo>
              <a:lnTo>
                <a:pt x="563" y="433"/>
              </a:lnTo>
              <a:close/>
              <a:moveTo>
                <a:pt x="1245" y="586"/>
              </a:moveTo>
              <a:lnTo>
                <a:pt x="1232" y="585"/>
              </a:lnTo>
              <a:lnTo>
                <a:pt x="1198" y="578"/>
              </a:lnTo>
              <a:lnTo>
                <a:pt x="1175" y="563"/>
              </a:lnTo>
              <a:lnTo>
                <a:pt x="1156" y="535"/>
              </a:lnTo>
              <a:lnTo>
                <a:pt x="1134" y="485"/>
              </a:lnTo>
              <a:lnTo>
                <a:pt x="1085" y="363"/>
              </a:lnTo>
              <a:lnTo>
                <a:pt x="1077" y="343"/>
              </a:lnTo>
              <a:lnTo>
                <a:pt x="977" y="96"/>
              </a:lnTo>
              <a:lnTo>
                <a:pt x="967" y="70"/>
              </a:lnTo>
              <a:lnTo>
                <a:pt x="967" y="343"/>
              </a:lnTo>
              <a:lnTo>
                <a:pt x="773" y="343"/>
              </a:lnTo>
              <a:lnTo>
                <a:pt x="869" y="96"/>
              </a:lnTo>
              <a:lnTo>
                <a:pt x="967" y="343"/>
              </a:lnTo>
              <a:lnTo>
                <a:pt x="967" y="70"/>
              </a:lnTo>
              <a:lnTo>
                <a:pt x="939" y="0"/>
              </a:lnTo>
              <a:lnTo>
                <a:pt x="887" y="0"/>
              </a:lnTo>
              <a:lnTo>
                <a:pt x="726" y="410"/>
              </a:lnTo>
              <a:lnTo>
                <a:pt x="716" y="434"/>
              </a:lnTo>
              <a:lnTo>
                <a:pt x="703" y="460"/>
              </a:lnTo>
              <a:lnTo>
                <a:pt x="690" y="486"/>
              </a:lnTo>
              <a:lnTo>
                <a:pt x="678" y="509"/>
              </a:lnTo>
              <a:lnTo>
                <a:pt x="656" y="539"/>
              </a:lnTo>
              <a:lnTo>
                <a:pt x="632" y="561"/>
              </a:lnTo>
              <a:lnTo>
                <a:pt x="603" y="576"/>
              </a:lnTo>
              <a:lnTo>
                <a:pt x="565" y="586"/>
              </a:lnTo>
              <a:lnTo>
                <a:pt x="565" y="596"/>
              </a:lnTo>
              <a:lnTo>
                <a:pt x="810" y="596"/>
              </a:lnTo>
              <a:lnTo>
                <a:pt x="810" y="587"/>
              </a:lnTo>
              <a:lnTo>
                <a:pt x="769" y="580"/>
              </a:lnTo>
              <a:lnTo>
                <a:pt x="741" y="566"/>
              </a:lnTo>
              <a:lnTo>
                <a:pt x="724" y="545"/>
              </a:lnTo>
              <a:lnTo>
                <a:pt x="719" y="516"/>
              </a:lnTo>
              <a:lnTo>
                <a:pt x="720" y="500"/>
              </a:lnTo>
              <a:lnTo>
                <a:pt x="724" y="482"/>
              </a:lnTo>
              <a:lnTo>
                <a:pt x="730" y="460"/>
              </a:lnTo>
              <a:lnTo>
                <a:pt x="740" y="432"/>
              </a:lnTo>
              <a:lnTo>
                <a:pt x="765" y="363"/>
              </a:lnTo>
              <a:lnTo>
                <a:pt x="975" y="363"/>
              </a:lnTo>
              <a:lnTo>
                <a:pt x="1024" y="485"/>
              </a:lnTo>
              <a:lnTo>
                <a:pt x="1032" y="505"/>
              </a:lnTo>
              <a:lnTo>
                <a:pt x="1037" y="520"/>
              </a:lnTo>
              <a:lnTo>
                <a:pt x="1039" y="532"/>
              </a:lnTo>
              <a:lnTo>
                <a:pt x="1040" y="542"/>
              </a:lnTo>
              <a:lnTo>
                <a:pt x="1037" y="559"/>
              </a:lnTo>
              <a:lnTo>
                <a:pt x="1025" y="571"/>
              </a:lnTo>
              <a:lnTo>
                <a:pt x="1001" y="580"/>
              </a:lnTo>
              <a:lnTo>
                <a:pt x="962" y="586"/>
              </a:lnTo>
              <a:lnTo>
                <a:pt x="962" y="596"/>
              </a:lnTo>
              <a:lnTo>
                <a:pt x="1245" y="596"/>
              </a:lnTo>
              <a:lnTo>
                <a:pt x="1245" y="586"/>
              </a:lnTo>
              <a:close/>
              <a:moveTo>
                <a:pt x="1792" y="15"/>
              </a:moveTo>
              <a:lnTo>
                <a:pt x="1551" y="15"/>
              </a:lnTo>
              <a:lnTo>
                <a:pt x="1551" y="26"/>
              </a:lnTo>
              <a:lnTo>
                <a:pt x="1587" y="33"/>
              </a:lnTo>
              <a:lnTo>
                <a:pt x="1612" y="45"/>
              </a:lnTo>
              <a:lnTo>
                <a:pt x="1626" y="61"/>
              </a:lnTo>
              <a:lnTo>
                <a:pt x="1631" y="82"/>
              </a:lnTo>
              <a:lnTo>
                <a:pt x="1627" y="101"/>
              </a:lnTo>
              <a:lnTo>
                <a:pt x="1619" y="124"/>
              </a:lnTo>
              <a:lnTo>
                <a:pt x="1605" y="151"/>
              </a:lnTo>
              <a:lnTo>
                <a:pt x="1588" y="182"/>
              </a:lnTo>
              <a:lnTo>
                <a:pt x="1514" y="307"/>
              </a:lnTo>
              <a:lnTo>
                <a:pt x="1412" y="108"/>
              </a:lnTo>
              <a:lnTo>
                <a:pt x="1405" y="93"/>
              </a:lnTo>
              <a:lnTo>
                <a:pt x="1400" y="81"/>
              </a:lnTo>
              <a:lnTo>
                <a:pt x="1397" y="71"/>
              </a:lnTo>
              <a:lnTo>
                <a:pt x="1396" y="61"/>
              </a:lnTo>
              <a:lnTo>
                <a:pt x="1399" y="47"/>
              </a:lnTo>
              <a:lnTo>
                <a:pt x="1411" y="37"/>
              </a:lnTo>
              <a:lnTo>
                <a:pt x="1433" y="30"/>
              </a:lnTo>
              <a:lnTo>
                <a:pt x="1469" y="25"/>
              </a:lnTo>
              <a:lnTo>
                <a:pt x="1469" y="15"/>
              </a:lnTo>
              <a:lnTo>
                <a:pt x="1189" y="15"/>
              </a:lnTo>
              <a:lnTo>
                <a:pt x="1189" y="25"/>
              </a:lnTo>
              <a:lnTo>
                <a:pt x="1229" y="34"/>
              </a:lnTo>
              <a:lnTo>
                <a:pt x="1256" y="49"/>
              </a:lnTo>
              <a:lnTo>
                <a:pt x="1278" y="76"/>
              </a:lnTo>
              <a:lnTo>
                <a:pt x="1305" y="124"/>
              </a:lnTo>
              <a:lnTo>
                <a:pt x="1418" y="341"/>
              </a:lnTo>
              <a:lnTo>
                <a:pt x="1418" y="511"/>
              </a:lnTo>
              <a:lnTo>
                <a:pt x="1415" y="548"/>
              </a:lnTo>
              <a:lnTo>
                <a:pt x="1400" y="570"/>
              </a:lnTo>
              <a:lnTo>
                <a:pt x="1366" y="581"/>
              </a:lnTo>
              <a:lnTo>
                <a:pt x="1305" y="587"/>
              </a:lnTo>
              <a:lnTo>
                <a:pt x="1305" y="596"/>
              </a:lnTo>
              <a:lnTo>
                <a:pt x="1638" y="596"/>
              </a:lnTo>
              <a:lnTo>
                <a:pt x="1638" y="587"/>
              </a:lnTo>
              <a:lnTo>
                <a:pt x="1576" y="581"/>
              </a:lnTo>
              <a:lnTo>
                <a:pt x="1542" y="570"/>
              </a:lnTo>
              <a:lnTo>
                <a:pt x="1527" y="548"/>
              </a:lnTo>
              <a:lnTo>
                <a:pt x="1523" y="511"/>
              </a:lnTo>
              <a:lnTo>
                <a:pt x="1523" y="329"/>
              </a:lnTo>
              <a:lnTo>
                <a:pt x="1609" y="184"/>
              </a:lnTo>
              <a:lnTo>
                <a:pt x="1632" y="147"/>
              </a:lnTo>
              <a:lnTo>
                <a:pt x="1650" y="120"/>
              </a:lnTo>
              <a:lnTo>
                <a:pt x="1666" y="99"/>
              </a:lnTo>
              <a:lnTo>
                <a:pt x="1685" y="81"/>
              </a:lnTo>
              <a:lnTo>
                <a:pt x="1708" y="61"/>
              </a:lnTo>
              <a:lnTo>
                <a:pt x="1733" y="45"/>
              </a:lnTo>
              <a:lnTo>
                <a:pt x="1760" y="34"/>
              </a:lnTo>
              <a:lnTo>
                <a:pt x="1792" y="25"/>
              </a:lnTo>
              <a:lnTo>
                <a:pt x="1792" y="15"/>
              </a:lnTo>
              <a:close/>
            </a:path>
          </a:pathLst>
        </a:custGeom>
        <a:solidFill>
          <a:srgbClr val="36457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IN"/>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252386</xdr:colOff>
      <xdr:row>1</xdr:row>
      <xdr:rowOff>14260</xdr:rowOff>
    </xdr:from>
    <xdr:to>
      <xdr:col>6</xdr:col>
      <xdr:colOff>119063</xdr:colOff>
      <xdr:row>4</xdr:row>
      <xdr:rowOff>79375</xdr:rowOff>
    </xdr:to>
    <xdr:pic>
      <xdr:nvPicPr>
        <xdr:cNvPr id="2" name="image1.png">
          <a:extLst>
            <a:ext uri="{FF2B5EF4-FFF2-40B4-BE49-F238E27FC236}">
              <a16:creationId xmlns:a16="http://schemas.microsoft.com/office/drawing/2014/main" id="{089CD37A-13F9-48A1-AEA8-7FFB4E998CD6}"/>
            </a:ext>
          </a:extLst>
        </xdr:cNvPr>
        <xdr:cNvPicPr>
          <a:picLocks noChangeAspect="1"/>
        </xdr:cNvPicPr>
      </xdr:nvPicPr>
      <xdr:blipFill>
        <a:blip xmlns:r="http://schemas.openxmlformats.org/officeDocument/2006/relationships" r:embed="rId1" cstate="print"/>
        <a:stretch>
          <a:fillRect/>
        </a:stretch>
      </xdr:blipFill>
      <xdr:spPr>
        <a:xfrm>
          <a:off x="6380136" y="198410"/>
          <a:ext cx="615977" cy="617565"/>
        </a:xfrm>
        <a:prstGeom prst="rect">
          <a:avLst/>
        </a:prstGeom>
      </xdr:spPr>
    </xdr:pic>
    <xdr:clientData/>
  </xdr:twoCellAnchor>
  <xdr:twoCellAnchor>
    <xdr:from>
      <xdr:col>5</xdr:col>
      <xdr:colOff>0</xdr:colOff>
      <xdr:row>5</xdr:row>
      <xdr:rowOff>0</xdr:rowOff>
    </xdr:from>
    <xdr:to>
      <xdr:col>6</xdr:col>
      <xdr:colOff>391795</xdr:colOff>
      <xdr:row>7</xdr:row>
      <xdr:rowOff>13335</xdr:rowOff>
    </xdr:to>
    <xdr:sp macro="" textlink="">
      <xdr:nvSpPr>
        <xdr:cNvPr id="3" name="AutoShape 2">
          <a:extLst>
            <a:ext uri="{FF2B5EF4-FFF2-40B4-BE49-F238E27FC236}">
              <a16:creationId xmlns:a16="http://schemas.microsoft.com/office/drawing/2014/main" id="{96B3AE0E-C7E0-42CD-AD24-85D5E934A8DB}"/>
            </a:ext>
          </a:extLst>
        </xdr:cNvPr>
        <xdr:cNvSpPr>
          <a:spLocks/>
        </xdr:cNvSpPr>
      </xdr:nvSpPr>
      <xdr:spPr bwMode="auto">
        <a:xfrm>
          <a:off x="6127750" y="920750"/>
          <a:ext cx="1141095" cy="381635"/>
        </a:xfrm>
        <a:custGeom>
          <a:avLst/>
          <a:gdLst>
            <a:gd name="T0" fmla="+- 0 1231 700"/>
            <a:gd name="T1" fmla="*/ T0 w 1792"/>
            <a:gd name="T2" fmla="+- 0 303 -42"/>
            <a:gd name="T3" fmla="*/ 303 h 596"/>
            <a:gd name="T4" fmla="+- 0 1148 700"/>
            <a:gd name="T5" fmla="*/ T4 w 1792"/>
            <a:gd name="T6" fmla="+- 0 397 -42"/>
            <a:gd name="T7" fmla="*/ 397 h 596"/>
            <a:gd name="T8" fmla="+- 0 1060 700"/>
            <a:gd name="T9" fmla="*/ T8 w 1792"/>
            <a:gd name="T10" fmla="+- 0 525 -42"/>
            <a:gd name="T11" fmla="*/ 525 h 596"/>
            <a:gd name="T12" fmla="+- 0 921 700"/>
            <a:gd name="T13" fmla="*/ T12 w 1792"/>
            <a:gd name="T14" fmla="+- 0 518 -42"/>
            <a:gd name="T15" fmla="*/ 518 h 596"/>
            <a:gd name="T16" fmla="+- 0 898 700"/>
            <a:gd name="T17" fmla="*/ T16 w 1792"/>
            <a:gd name="T18" fmla="+- 0 116 -42"/>
            <a:gd name="T19" fmla="*/ 116 h 596"/>
            <a:gd name="T20" fmla="+- 0 994 700"/>
            <a:gd name="T21" fmla="*/ T20 w 1792"/>
            <a:gd name="T22" fmla="+- 0 217 -42"/>
            <a:gd name="T23" fmla="*/ 217 h 596"/>
            <a:gd name="T24" fmla="+- 0 1111 700"/>
            <a:gd name="T25" fmla="*/ T24 w 1792"/>
            <a:gd name="T26" fmla="+- 0 287 -42"/>
            <a:gd name="T27" fmla="*/ 287 h 596"/>
            <a:gd name="T28" fmla="+- 0 1144 700"/>
            <a:gd name="T29" fmla="*/ T28 w 1792"/>
            <a:gd name="T30" fmla="+- 0 339 -42"/>
            <a:gd name="T31" fmla="*/ 339 h 596"/>
            <a:gd name="T32" fmla="+- 0 1148 700"/>
            <a:gd name="T33" fmla="*/ T32 w 1792"/>
            <a:gd name="T34" fmla="+- 0 256 -42"/>
            <a:gd name="T35" fmla="*/ 256 h 596"/>
            <a:gd name="T36" fmla="+- 0 1040 700"/>
            <a:gd name="T37" fmla="*/ T36 w 1792"/>
            <a:gd name="T38" fmla="+- 0 216 -42"/>
            <a:gd name="T39" fmla="*/ 216 h 596"/>
            <a:gd name="T40" fmla="+- 0 929 700"/>
            <a:gd name="T41" fmla="*/ T40 w 1792"/>
            <a:gd name="T42" fmla="+- 0 135 -42"/>
            <a:gd name="T43" fmla="*/ 135 h 596"/>
            <a:gd name="T44" fmla="+- 0 902 700"/>
            <a:gd name="T45" fmla="*/ T44 w 1792"/>
            <a:gd name="T46" fmla="+- 0 66 -42"/>
            <a:gd name="T47" fmla="*/ 66 h 596"/>
            <a:gd name="T48" fmla="+- 0 921 700"/>
            <a:gd name="T49" fmla="*/ T48 w 1792"/>
            <a:gd name="T50" fmla="+- 0 6 -42"/>
            <a:gd name="T51" fmla="*/ 6 h 596"/>
            <a:gd name="T52" fmla="+- 0 1051 700"/>
            <a:gd name="T53" fmla="*/ T52 w 1792"/>
            <a:gd name="T54" fmla="+- 0 0 -42"/>
            <a:gd name="T55" fmla="*/ 0 h 596"/>
            <a:gd name="T56" fmla="+- 0 1129 700"/>
            <a:gd name="T57" fmla="*/ T56 w 1792"/>
            <a:gd name="T58" fmla="+- 0 105 -42"/>
            <a:gd name="T59" fmla="*/ 105 h 596"/>
            <a:gd name="T60" fmla="+- 0 1105 700"/>
            <a:gd name="T61" fmla="*/ T60 w 1792"/>
            <a:gd name="T62" fmla="+- 0 186 -42"/>
            <a:gd name="T63" fmla="*/ 186 h 596"/>
            <a:gd name="T64" fmla="+- 0 1105 700"/>
            <a:gd name="T65" fmla="*/ T64 w 1792"/>
            <a:gd name="T66" fmla="+- 0 210 -42"/>
            <a:gd name="T67" fmla="*/ 210 h 596"/>
            <a:gd name="T68" fmla="+- 0 1184 700"/>
            <a:gd name="T69" fmla="*/ T68 w 1792"/>
            <a:gd name="T70" fmla="+- 0 202 -42"/>
            <a:gd name="T71" fmla="*/ 202 h 596"/>
            <a:gd name="T72" fmla="+- 0 1245 700"/>
            <a:gd name="T73" fmla="*/ T72 w 1792"/>
            <a:gd name="T74" fmla="+- 0 105 -42"/>
            <a:gd name="T75" fmla="*/ 105 h 596"/>
            <a:gd name="T76" fmla="+- 0 1149 700"/>
            <a:gd name="T77" fmla="*/ T76 w 1792"/>
            <a:gd name="T78" fmla="+- 0 -6 -42"/>
            <a:gd name="T79" fmla="*/ -6 h 596"/>
            <a:gd name="T80" fmla="+- 0 700 700"/>
            <a:gd name="T81" fmla="*/ T80 w 1792"/>
            <a:gd name="T82" fmla="+- 0 -27 -42"/>
            <a:gd name="T83" fmla="*/ -27 h 596"/>
            <a:gd name="T84" fmla="+- 0 780 700"/>
            <a:gd name="T85" fmla="*/ T84 w 1792"/>
            <a:gd name="T86" fmla="+- 0 -1 -42"/>
            <a:gd name="T87" fmla="*/ -1 h 596"/>
            <a:gd name="T88" fmla="+- 0 796 700"/>
            <a:gd name="T89" fmla="*/ T88 w 1792"/>
            <a:gd name="T90" fmla="+- 0 468 -42"/>
            <a:gd name="T91" fmla="*/ 468 h 596"/>
            <a:gd name="T92" fmla="+- 0 752 700"/>
            <a:gd name="T93" fmla="*/ T92 w 1792"/>
            <a:gd name="T94" fmla="+- 0 539 -42"/>
            <a:gd name="T95" fmla="*/ 539 h 596"/>
            <a:gd name="T96" fmla="+- 0 1007 700"/>
            <a:gd name="T97" fmla="*/ T96 w 1792"/>
            <a:gd name="T98" fmla="+- 0 554 -42"/>
            <a:gd name="T99" fmla="*/ 554 h 596"/>
            <a:gd name="T100" fmla="+- 0 1157 700"/>
            <a:gd name="T101" fmla="*/ T100 w 1792"/>
            <a:gd name="T102" fmla="+- 0 534 -42"/>
            <a:gd name="T103" fmla="*/ 534 h 596"/>
            <a:gd name="T104" fmla="+- 0 1223 700"/>
            <a:gd name="T105" fmla="*/ T104 w 1792"/>
            <a:gd name="T106" fmla="+- 0 491 -42"/>
            <a:gd name="T107" fmla="*/ 491 h 596"/>
            <a:gd name="T108" fmla="+- 0 1263 700"/>
            <a:gd name="T109" fmla="*/ T108 w 1792"/>
            <a:gd name="T110" fmla="+- 0 391 -42"/>
            <a:gd name="T111" fmla="*/ 391 h 596"/>
            <a:gd name="T112" fmla="+- 0 1898 700"/>
            <a:gd name="T113" fmla="*/ T112 w 1792"/>
            <a:gd name="T114" fmla="+- 0 536 -42"/>
            <a:gd name="T115" fmla="*/ 536 h 596"/>
            <a:gd name="T116" fmla="+- 0 1834 700"/>
            <a:gd name="T117" fmla="*/ T116 w 1792"/>
            <a:gd name="T118" fmla="+- 0 443 -42"/>
            <a:gd name="T119" fmla="*/ 443 h 596"/>
            <a:gd name="T120" fmla="+- 0 1677 700"/>
            <a:gd name="T121" fmla="*/ T120 w 1792"/>
            <a:gd name="T122" fmla="+- 0 54 -42"/>
            <a:gd name="T123" fmla="*/ 54 h 596"/>
            <a:gd name="T124" fmla="+- 0 1473 700"/>
            <a:gd name="T125" fmla="*/ T124 w 1792"/>
            <a:gd name="T126" fmla="+- 0 301 -42"/>
            <a:gd name="T127" fmla="*/ 301 h 596"/>
            <a:gd name="T128" fmla="+- 0 1667 700"/>
            <a:gd name="T129" fmla="*/ T128 w 1792"/>
            <a:gd name="T130" fmla="+- 0 28 -42"/>
            <a:gd name="T131" fmla="*/ 28 h 596"/>
            <a:gd name="T132" fmla="+- 0 1426 700"/>
            <a:gd name="T133" fmla="*/ T132 w 1792"/>
            <a:gd name="T134" fmla="+- 0 368 -42"/>
            <a:gd name="T135" fmla="*/ 368 h 596"/>
            <a:gd name="T136" fmla="+- 0 1390 700"/>
            <a:gd name="T137" fmla="*/ T136 w 1792"/>
            <a:gd name="T138" fmla="+- 0 444 -42"/>
            <a:gd name="T139" fmla="*/ 444 h 596"/>
            <a:gd name="T140" fmla="+- 0 1332 700"/>
            <a:gd name="T141" fmla="*/ T140 w 1792"/>
            <a:gd name="T142" fmla="+- 0 519 -42"/>
            <a:gd name="T143" fmla="*/ 519 h 596"/>
            <a:gd name="T144" fmla="+- 0 1265 700"/>
            <a:gd name="T145" fmla="*/ T144 w 1792"/>
            <a:gd name="T146" fmla="+- 0 554 -42"/>
            <a:gd name="T147" fmla="*/ 554 h 596"/>
            <a:gd name="T148" fmla="+- 0 1469 700"/>
            <a:gd name="T149" fmla="*/ T148 w 1792"/>
            <a:gd name="T150" fmla="+- 0 538 -42"/>
            <a:gd name="T151" fmla="*/ 538 h 596"/>
            <a:gd name="T152" fmla="+- 0 1419 700"/>
            <a:gd name="T153" fmla="*/ T152 w 1792"/>
            <a:gd name="T154" fmla="+- 0 474 -42"/>
            <a:gd name="T155" fmla="*/ 474 h 596"/>
            <a:gd name="T156" fmla="+- 0 1430 700"/>
            <a:gd name="T157" fmla="*/ T156 w 1792"/>
            <a:gd name="T158" fmla="+- 0 418 -42"/>
            <a:gd name="T159" fmla="*/ 418 h 596"/>
            <a:gd name="T160" fmla="+- 0 1675 700"/>
            <a:gd name="T161" fmla="*/ T160 w 1792"/>
            <a:gd name="T162" fmla="+- 0 321 -42"/>
            <a:gd name="T163" fmla="*/ 321 h 596"/>
            <a:gd name="T164" fmla="+- 0 1737 700"/>
            <a:gd name="T165" fmla="*/ T164 w 1792"/>
            <a:gd name="T166" fmla="+- 0 478 -42"/>
            <a:gd name="T167" fmla="*/ 478 h 596"/>
            <a:gd name="T168" fmla="+- 0 1737 700"/>
            <a:gd name="T169" fmla="*/ T168 w 1792"/>
            <a:gd name="T170" fmla="+- 0 517 -42"/>
            <a:gd name="T171" fmla="*/ 517 h 596"/>
            <a:gd name="T172" fmla="+- 0 1662 700"/>
            <a:gd name="T173" fmla="*/ T172 w 1792"/>
            <a:gd name="T174" fmla="+- 0 544 -42"/>
            <a:gd name="T175" fmla="*/ 544 h 596"/>
            <a:gd name="T176" fmla="+- 0 1945 700"/>
            <a:gd name="T177" fmla="*/ T176 w 1792"/>
            <a:gd name="T178" fmla="+- 0 544 -42"/>
            <a:gd name="T179" fmla="*/ 544 h 596"/>
            <a:gd name="T180" fmla="+- 0 2251 700"/>
            <a:gd name="T181" fmla="*/ T180 w 1792"/>
            <a:gd name="T182" fmla="+- 0 -16 -42"/>
            <a:gd name="T183" fmla="*/ -16 h 596"/>
            <a:gd name="T184" fmla="+- 0 2326 700"/>
            <a:gd name="T185" fmla="*/ T184 w 1792"/>
            <a:gd name="T186" fmla="+- 0 19 -42"/>
            <a:gd name="T187" fmla="*/ 19 h 596"/>
            <a:gd name="T188" fmla="+- 0 2319 700"/>
            <a:gd name="T189" fmla="*/ T188 w 1792"/>
            <a:gd name="T190" fmla="+- 0 82 -42"/>
            <a:gd name="T191" fmla="*/ 82 h 596"/>
            <a:gd name="T192" fmla="+- 0 2214 700"/>
            <a:gd name="T193" fmla="*/ T192 w 1792"/>
            <a:gd name="T194" fmla="+- 0 265 -42"/>
            <a:gd name="T195" fmla="*/ 265 h 596"/>
            <a:gd name="T196" fmla="+- 0 2100 700"/>
            <a:gd name="T197" fmla="*/ T196 w 1792"/>
            <a:gd name="T198" fmla="+- 0 39 -42"/>
            <a:gd name="T199" fmla="*/ 39 h 596"/>
            <a:gd name="T200" fmla="+- 0 2099 700"/>
            <a:gd name="T201" fmla="*/ T200 w 1792"/>
            <a:gd name="T202" fmla="+- 0 5 -42"/>
            <a:gd name="T203" fmla="*/ 5 h 596"/>
            <a:gd name="T204" fmla="+- 0 2169 700"/>
            <a:gd name="T205" fmla="*/ T204 w 1792"/>
            <a:gd name="T206" fmla="+- 0 -17 -42"/>
            <a:gd name="T207" fmla="*/ -17 h 596"/>
            <a:gd name="T208" fmla="+- 0 1889 700"/>
            <a:gd name="T209" fmla="*/ T208 w 1792"/>
            <a:gd name="T210" fmla="+- 0 -17 -42"/>
            <a:gd name="T211" fmla="*/ -17 h 596"/>
            <a:gd name="T212" fmla="+- 0 1978 700"/>
            <a:gd name="T213" fmla="*/ T212 w 1792"/>
            <a:gd name="T214" fmla="+- 0 34 -42"/>
            <a:gd name="T215" fmla="*/ 34 h 596"/>
            <a:gd name="T216" fmla="+- 0 2118 700"/>
            <a:gd name="T217" fmla="*/ T216 w 1792"/>
            <a:gd name="T218" fmla="+- 0 469 -42"/>
            <a:gd name="T219" fmla="*/ 469 h 596"/>
            <a:gd name="T220" fmla="+- 0 2066 700"/>
            <a:gd name="T221" fmla="*/ T220 w 1792"/>
            <a:gd name="T222" fmla="+- 0 539 -42"/>
            <a:gd name="T223" fmla="*/ 539 h 596"/>
            <a:gd name="T224" fmla="+- 0 2338 700"/>
            <a:gd name="T225" fmla="*/ T224 w 1792"/>
            <a:gd name="T226" fmla="+- 0 554 -42"/>
            <a:gd name="T227" fmla="*/ 554 h 596"/>
            <a:gd name="T228" fmla="+- 0 2242 700"/>
            <a:gd name="T229" fmla="*/ T228 w 1792"/>
            <a:gd name="T230" fmla="+- 0 528 -42"/>
            <a:gd name="T231" fmla="*/ 528 h 596"/>
            <a:gd name="T232" fmla="+- 0 2223 700"/>
            <a:gd name="T233" fmla="*/ T232 w 1792"/>
            <a:gd name="T234" fmla="+- 0 287 -42"/>
            <a:gd name="T235" fmla="*/ 287 h 596"/>
            <a:gd name="T236" fmla="+- 0 2350 700"/>
            <a:gd name="T237" fmla="*/ T236 w 1792"/>
            <a:gd name="T238" fmla="+- 0 78 -42"/>
            <a:gd name="T239" fmla="*/ 78 h 596"/>
            <a:gd name="T240" fmla="+- 0 2408 700"/>
            <a:gd name="T241" fmla="*/ T240 w 1792"/>
            <a:gd name="T242" fmla="+- 0 19 -42"/>
            <a:gd name="T243" fmla="*/ 19 h 596"/>
            <a:gd name="T244" fmla="+- 0 2492 700"/>
            <a:gd name="T245" fmla="*/ T244 w 1792"/>
            <a:gd name="T246" fmla="+- 0 -17 -42"/>
            <a:gd name="T247" fmla="*/ -17 h 5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Lst>
          <a:rect l="0" t="0" r="r" b="b"/>
          <a:pathLst>
            <a:path w="1792" h="596">
              <a:moveTo>
                <a:pt x="563" y="433"/>
              </a:moveTo>
              <a:lnTo>
                <a:pt x="555" y="384"/>
              </a:lnTo>
              <a:lnTo>
                <a:pt x="531" y="345"/>
              </a:lnTo>
              <a:lnTo>
                <a:pt x="490" y="315"/>
              </a:lnTo>
              <a:lnTo>
                <a:pt x="448" y="298"/>
              </a:lnTo>
              <a:lnTo>
                <a:pt x="448" y="439"/>
              </a:lnTo>
              <a:lnTo>
                <a:pt x="437" y="501"/>
              </a:lnTo>
              <a:lnTo>
                <a:pt x="408" y="544"/>
              </a:lnTo>
              <a:lnTo>
                <a:pt x="360" y="567"/>
              </a:lnTo>
              <a:lnTo>
                <a:pt x="292" y="575"/>
              </a:lnTo>
              <a:lnTo>
                <a:pt x="249" y="571"/>
              </a:lnTo>
              <a:lnTo>
                <a:pt x="221" y="560"/>
              </a:lnTo>
              <a:lnTo>
                <a:pt x="206" y="538"/>
              </a:lnTo>
              <a:lnTo>
                <a:pt x="201" y="506"/>
              </a:lnTo>
              <a:lnTo>
                <a:pt x="198" y="158"/>
              </a:lnTo>
              <a:lnTo>
                <a:pt x="221" y="196"/>
              </a:lnTo>
              <a:lnTo>
                <a:pt x="252" y="229"/>
              </a:lnTo>
              <a:lnTo>
                <a:pt x="294" y="259"/>
              </a:lnTo>
              <a:lnTo>
                <a:pt x="378" y="307"/>
              </a:lnTo>
              <a:lnTo>
                <a:pt x="399" y="320"/>
              </a:lnTo>
              <a:lnTo>
                <a:pt x="411" y="329"/>
              </a:lnTo>
              <a:lnTo>
                <a:pt x="415" y="332"/>
              </a:lnTo>
              <a:lnTo>
                <a:pt x="434" y="355"/>
              </a:lnTo>
              <a:lnTo>
                <a:pt x="444" y="381"/>
              </a:lnTo>
              <a:lnTo>
                <a:pt x="447" y="409"/>
              </a:lnTo>
              <a:lnTo>
                <a:pt x="448" y="439"/>
              </a:lnTo>
              <a:lnTo>
                <a:pt x="448" y="298"/>
              </a:lnTo>
              <a:lnTo>
                <a:pt x="433" y="293"/>
              </a:lnTo>
              <a:lnTo>
                <a:pt x="382" y="276"/>
              </a:lnTo>
              <a:lnTo>
                <a:pt x="340" y="258"/>
              </a:lnTo>
              <a:lnTo>
                <a:pt x="303" y="239"/>
              </a:lnTo>
              <a:lnTo>
                <a:pt x="268" y="217"/>
              </a:lnTo>
              <a:lnTo>
                <a:pt x="229" y="177"/>
              </a:lnTo>
              <a:lnTo>
                <a:pt x="219" y="158"/>
              </a:lnTo>
              <a:lnTo>
                <a:pt x="209" y="138"/>
              </a:lnTo>
              <a:lnTo>
                <a:pt x="202" y="108"/>
              </a:lnTo>
              <a:lnTo>
                <a:pt x="201" y="96"/>
              </a:lnTo>
              <a:lnTo>
                <a:pt x="206" y="67"/>
              </a:lnTo>
              <a:lnTo>
                <a:pt x="221" y="48"/>
              </a:lnTo>
              <a:lnTo>
                <a:pt x="248" y="39"/>
              </a:lnTo>
              <a:lnTo>
                <a:pt x="289" y="36"/>
              </a:lnTo>
              <a:lnTo>
                <a:pt x="351" y="42"/>
              </a:lnTo>
              <a:lnTo>
                <a:pt x="395" y="61"/>
              </a:lnTo>
              <a:lnTo>
                <a:pt x="420" y="95"/>
              </a:lnTo>
              <a:lnTo>
                <a:pt x="429" y="147"/>
              </a:lnTo>
              <a:lnTo>
                <a:pt x="426" y="178"/>
              </a:lnTo>
              <a:lnTo>
                <a:pt x="418" y="206"/>
              </a:lnTo>
              <a:lnTo>
                <a:pt x="405" y="228"/>
              </a:lnTo>
              <a:lnTo>
                <a:pt x="388" y="245"/>
              </a:lnTo>
              <a:lnTo>
                <a:pt x="393" y="247"/>
              </a:lnTo>
              <a:lnTo>
                <a:pt x="405" y="252"/>
              </a:lnTo>
              <a:lnTo>
                <a:pt x="421" y="257"/>
              </a:lnTo>
              <a:lnTo>
                <a:pt x="440" y="262"/>
              </a:lnTo>
              <a:lnTo>
                <a:pt x="484" y="244"/>
              </a:lnTo>
              <a:lnTo>
                <a:pt x="517" y="219"/>
              </a:lnTo>
              <a:lnTo>
                <a:pt x="538" y="186"/>
              </a:lnTo>
              <a:lnTo>
                <a:pt x="545" y="147"/>
              </a:lnTo>
              <a:lnTo>
                <a:pt x="530" y="92"/>
              </a:lnTo>
              <a:lnTo>
                <a:pt x="487" y="51"/>
              </a:lnTo>
              <a:lnTo>
                <a:pt x="449" y="36"/>
              </a:lnTo>
              <a:lnTo>
                <a:pt x="420" y="24"/>
              </a:lnTo>
              <a:lnTo>
                <a:pt x="330" y="15"/>
              </a:lnTo>
              <a:lnTo>
                <a:pt x="0" y="15"/>
              </a:lnTo>
              <a:lnTo>
                <a:pt x="0" y="24"/>
              </a:lnTo>
              <a:lnTo>
                <a:pt x="51" y="30"/>
              </a:lnTo>
              <a:lnTo>
                <a:pt x="80" y="41"/>
              </a:lnTo>
              <a:lnTo>
                <a:pt x="93" y="63"/>
              </a:lnTo>
              <a:lnTo>
                <a:pt x="96" y="100"/>
              </a:lnTo>
              <a:lnTo>
                <a:pt x="96" y="510"/>
              </a:lnTo>
              <a:lnTo>
                <a:pt x="93" y="548"/>
              </a:lnTo>
              <a:lnTo>
                <a:pt x="81" y="570"/>
              </a:lnTo>
              <a:lnTo>
                <a:pt x="52" y="581"/>
              </a:lnTo>
              <a:lnTo>
                <a:pt x="0" y="587"/>
              </a:lnTo>
              <a:lnTo>
                <a:pt x="0" y="596"/>
              </a:lnTo>
              <a:lnTo>
                <a:pt x="307" y="596"/>
              </a:lnTo>
              <a:lnTo>
                <a:pt x="371" y="594"/>
              </a:lnTo>
              <a:lnTo>
                <a:pt x="419" y="588"/>
              </a:lnTo>
              <a:lnTo>
                <a:pt x="457" y="576"/>
              </a:lnTo>
              <a:lnTo>
                <a:pt x="460" y="575"/>
              </a:lnTo>
              <a:lnTo>
                <a:pt x="493" y="557"/>
              </a:lnTo>
              <a:lnTo>
                <a:pt x="523" y="533"/>
              </a:lnTo>
              <a:lnTo>
                <a:pt x="545" y="504"/>
              </a:lnTo>
              <a:lnTo>
                <a:pt x="559" y="471"/>
              </a:lnTo>
              <a:lnTo>
                <a:pt x="563" y="433"/>
              </a:lnTo>
              <a:close/>
              <a:moveTo>
                <a:pt x="1245" y="586"/>
              </a:moveTo>
              <a:lnTo>
                <a:pt x="1232" y="585"/>
              </a:lnTo>
              <a:lnTo>
                <a:pt x="1198" y="578"/>
              </a:lnTo>
              <a:lnTo>
                <a:pt x="1175" y="563"/>
              </a:lnTo>
              <a:lnTo>
                <a:pt x="1156" y="535"/>
              </a:lnTo>
              <a:lnTo>
                <a:pt x="1134" y="485"/>
              </a:lnTo>
              <a:lnTo>
                <a:pt x="1085" y="363"/>
              </a:lnTo>
              <a:lnTo>
                <a:pt x="1077" y="343"/>
              </a:lnTo>
              <a:lnTo>
                <a:pt x="977" y="96"/>
              </a:lnTo>
              <a:lnTo>
                <a:pt x="967" y="70"/>
              </a:lnTo>
              <a:lnTo>
                <a:pt x="967" y="343"/>
              </a:lnTo>
              <a:lnTo>
                <a:pt x="773" y="343"/>
              </a:lnTo>
              <a:lnTo>
                <a:pt x="869" y="96"/>
              </a:lnTo>
              <a:lnTo>
                <a:pt x="967" y="343"/>
              </a:lnTo>
              <a:lnTo>
                <a:pt x="967" y="70"/>
              </a:lnTo>
              <a:lnTo>
                <a:pt x="939" y="0"/>
              </a:lnTo>
              <a:lnTo>
                <a:pt x="887" y="0"/>
              </a:lnTo>
              <a:lnTo>
                <a:pt x="726" y="410"/>
              </a:lnTo>
              <a:lnTo>
                <a:pt x="716" y="434"/>
              </a:lnTo>
              <a:lnTo>
                <a:pt x="703" y="460"/>
              </a:lnTo>
              <a:lnTo>
                <a:pt x="690" y="486"/>
              </a:lnTo>
              <a:lnTo>
                <a:pt x="678" y="509"/>
              </a:lnTo>
              <a:lnTo>
                <a:pt x="656" y="539"/>
              </a:lnTo>
              <a:lnTo>
                <a:pt x="632" y="561"/>
              </a:lnTo>
              <a:lnTo>
                <a:pt x="603" y="576"/>
              </a:lnTo>
              <a:lnTo>
                <a:pt x="565" y="586"/>
              </a:lnTo>
              <a:lnTo>
                <a:pt x="565" y="596"/>
              </a:lnTo>
              <a:lnTo>
                <a:pt x="810" y="596"/>
              </a:lnTo>
              <a:lnTo>
                <a:pt x="810" y="587"/>
              </a:lnTo>
              <a:lnTo>
                <a:pt x="769" y="580"/>
              </a:lnTo>
              <a:lnTo>
                <a:pt x="741" y="566"/>
              </a:lnTo>
              <a:lnTo>
                <a:pt x="724" y="545"/>
              </a:lnTo>
              <a:lnTo>
                <a:pt x="719" y="516"/>
              </a:lnTo>
              <a:lnTo>
                <a:pt x="720" y="500"/>
              </a:lnTo>
              <a:lnTo>
                <a:pt x="724" y="482"/>
              </a:lnTo>
              <a:lnTo>
                <a:pt x="730" y="460"/>
              </a:lnTo>
              <a:lnTo>
                <a:pt x="740" y="432"/>
              </a:lnTo>
              <a:lnTo>
                <a:pt x="765" y="363"/>
              </a:lnTo>
              <a:lnTo>
                <a:pt x="975" y="363"/>
              </a:lnTo>
              <a:lnTo>
                <a:pt x="1024" y="485"/>
              </a:lnTo>
              <a:lnTo>
                <a:pt x="1032" y="505"/>
              </a:lnTo>
              <a:lnTo>
                <a:pt x="1037" y="520"/>
              </a:lnTo>
              <a:lnTo>
                <a:pt x="1039" y="532"/>
              </a:lnTo>
              <a:lnTo>
                <a:pt x="1040" y="542"/>
              </a:lnTo>
              <a:lnTo>
                <a:pt x="1037" y="559"/>
              </a:lnTo>
              <a:lnTo>
                <a:pt x="1025" y="571"/>
              </a:lnTo>
              <a:lnTo>
                <a:pt x="1001" y="580"/>
              </a:lnTo>
              <a:lnTo>
                <a:pt x="962" y="586"/>
              </a:lnTo>
              <a:lnTo>
                <a:pt x="962" y="596"/>
              </a:lnTo>
              <a:lnTo>
                <a:pt x="1245" y="596"/>
              </a:lnTo>
              <a:lnTo>
                <a:pt x="1245" y="586"/>
              </a:lnTo>
              <a:close/>
              <a:moveTo>
                <a:pt x="1792" y="15"/>
              </a:moveTo>
              <a:lnTo>
                <a:pt x="1551" y="15"/>
              </a:lnTo>
              <a:lnTo>
                <a:pt x="1551" y="26"/>
              </a:lnTo>
              <a:lnTo>
                <a:pt x="1587" y="33"/>
              </a:lnTo>
              <a:lnTo>
                <a:pt x="1612" y="45"/>
              </a:lnTo>
              <a:lnTo>
                <a:pt x="1626" y="61"/>
              </a:lnTo>
              <a:lnTo>
                <a:pt x="1631" y="82"/>
              </a:lnTo>
              <a:lnTo>
                <a:pt x="1627" y="101"/>
              </a:lnTo>
              <a:lnTo>
                <a:pt x="1619" y="124"/>
              </a:lnTo>
              <a:lnTo>
                <a:pt x="1605" y="151"/>
              </a:lnTo>
              <a:lnTo>
                <a:pt x="1588" y="182"/>
              </a:lnTo>
              <a:lnTo>
                <a:pt x="1514" y="307"/>
              </a:lnTo>
              <a:lnTo>
                <a:pt x="1412" y="108"/>
              </a:lnTo>
              <a:lnTo>
                <a:pt x="1405" y="93"/>
              </a:lnTo>
              <a:lnTo>
                <a:pt x="1400" y="81"/>
              </a:lnTo>
              <a:lnTo>
                <a:pt x="1397" y="71"/>
              </a:lnTo>
              <a:lnTo>
                <a:pt x="1396" y="61"/>
              </a:lnTo>
              <a:lnTo>
                <a:pt x="1399" y="47"/>
              </a:lnTo>
              <a:lnTo>
                <a:pt x="1411" y="37"/>
              </a:lnTo>
              <a:lnTo>
                <a:pt x="1433" y="30"/>
              </a:lnTo>
              <a:lnTo>
                <a:pt x="1469" y="25"/>
              </a:lnTo>
              <a:lnTo>
                <a:pt x="1469" y="15"/>
              </a:lnTo>
              <a:lnTo>
                <a:pt x="1189" y="15"/>
              </a:lnTo>
              <a:lnTo>
                <a:pt x="1189" y="25"/>
              </a:lnTo>
              <a:lnTo>
                <a:pt x="1229" y="34"/>
              </a:lnTo>
              <a:lnTo>
                <a:pt x="1256" y="49"/>
              </a:lnTo>
              <a:lnTo>
                <a:pt x="1278" y="76"/>
              </a:lnTo>
              <a:lnTo>
                <a:pt x="1305" y="124"/>
              </a:lnTo>
              <a:lnTo>
                <a:pt x="1418" y="341"/>
              </a:lnTo>
              <a:lnTo>
                <a:pt x="1418" y="511"/>
              </a:lnTo>
              <a:lnTo>
                <a:pt x="1415" y="548"/>
              </a:lnTo>
              <a:lnTo>
                <a:pt x="1400" y="570"/>
              </a:lnTo>
              <a:lnTo>
                <a:pt x="1366" y="581"/>
              </a:lnTo>
              <a:lnTo>
                <a:pt x="1305" y="587"/>
              </a:lnTo>
              <a:lnTo>
                <a:pt x="1305" y="596"/>
              </a:lnTo>
              <a:lnTo>
                <a:pt x="1638" y="596"/>
              </a:lnTo>
              <a:lnTo>
                <a:pt x="1638" y="587"/>
              </a:lnTo>
              <a:lnTo>
                <a:pt x="1576" y="581"/>
              </a:lnTo>
              <a:lnTo>
                <a:pt x="1542" y="570"/>
              </a:lnTo>
              <a:lnTo>
                <a:pt x="1527" y="548"/>
              </a:lnTo>
              <a:lnTo>
                <a:pt x="1523" y="511"/>
              </a:lnTo>
              <a:lnTo>
                <a:pt x="1523" y="329"/>
              </a:lnTo>
              <a:lnTo>
                <a:pt x="1609" y="184"/>
              </a:lnTo>
              <a:lnTo>
                <a:pt x="1632" y="147"/>
              </a:lnTo>
              <a:lnTo>
                <a:pt x="1650" y="120"/>
              </a:lnTo>
              <a:lnTo>
                <a:pt x="1666" y="99"/>
              </a:lnTo>
              <a:lnTo>
                <a:pt x="1685" y="81"/>
              </a:lnTo>
              <a:lnTo>
                <a:pt x="1708" y="61"/>
              </a:lnTo>
              <a:lnTo>
                <a:pt x="1733" y="45"/>
              </a:lnTo>
              <a:lnTo>
                <a:pt x="1760" y="34"/>
              </a:lnTo>
              <a:lnTo>
                <a:pt x="1792" y="25"/>
              </a:lnTo>
              <a:lnTo>
                <a:pt x="1792" y="15"/>
              </a:lnTo>
              <a:close/>
            </a:path>
          </a:pathLst>
        </a:custGeom>
        <a:solidFill>
          <a:srgbClr val="36457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IN"/>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39687</xdr:colOff>
      <xdr:row>1</xdr:row>
      <xdr:rowOff>79375</xdr:rowOff>
    </xdr:from>
    <xdr:to>
      <xdr:col>5</xdr:col>
      <xdr:colOff>652489</xdr:colOff>
      <xdr:row>4</xdr:row>
      <xdr:rowOff>33365</xdr:rowOff>
    </xdr:to>
    <xdr:pic>
      <xdr:nvPicPr>
        <xdr:cNvPr id="2" name="image1.png">
          <a:extLst>
            <a:ext uri="{FF2B5EF4-FFF2-40B4-BE49-F238E27FC236}">
              <a16:creationId xmlns:a16="http://schemas.microsoft.com/office/drawing/2014/main" id="{E0D242F6-CBFC-483B-8B2E-DB232ABD46C6}"/>
            </a:ext>
          </a:extLst>
        </xdr:cNvPr>
        <xdr:cNvPicPr>
          <a:picLocks noChangeAspect="1"/>
        </xdr:cNvPicPr>
      </xdr:nvPicPr>
      <xdr:blipFill>
        <a:blip xmlns:r="http://schemas.openxmlformats.org/officeDocument/2006/relationships" r:embed="rId1" cstate="print"/>
        <a:stretch>
          <a:fillRect/>
        </a:stretch>
      </xdr:blipFill>
      <xdr:spPr>
        <a:xfrm>
          <a:off x="6683375" y="261938"/>
          <a:ext cx="612802" cy="612802"/>
        </a:xfrm>
        <a:prstGeom prst="rect">
          <a:avLst/>
        </a:prstGeom>
      </xdr:spPr>
    </xdr:pic>
    <xdr:clientData/>
  </xdr:twoCellAnchor>
  <xdr:twoCellAnchor>
    <xdr:from>
      <xdr:col>4</xdr:col>
      <xdr:colOff>214313</xdr:colOff>
      <xdr:row>5</xdr:row>
      <xdr:rowOff>111125</xdr:rowOff>
    </xdr:from>
    <xdr:to>
      <xdr:col>6</xdr:col>
      <xdr:colOff>98108</xdr:colOff>
      <xdr:row>7</xdr:row>
      <xdr:rowOff>124460</xdr:rowOff>
    </xdr:to>
    <xdr:sp macro="" textlink="">
      <xdr:nvSpPr>
        <xdr:cNvPr id="3" name="AutoShape 2">
          <a:extLst>
            <a:ext uri="{FF2B5EF4-FFF2-40B4-BE49-F238E27FC236}">
              <a16:creationId xmlns:a16="http://schemas.microsoft.com/office/drawing/2014/main" id="{584F5DA9-A49C-4100-B5D2-81CF01BA14E8}"/>
            </a:ext>
          </a:extLst>
        </xdr:cNvPr>
        <xdr:cNvSpPr>
          <a:spLocks/>
        </xdr:cNvSpPr>
      </xdr:nvSpPr>
      <xdr:spPr bwMode="auto">
        <a:xfrm>
          <a:off x="6477001" y="1135063"/>
          <a:ext cx="1137920" cy="378460"/>
        </a:xfrm>
        <a:custGeom>
          <a:avLst/>
          <a:gdLst>
            <a:gd name="T0" fmla="+- 0 1231 700"/>
            <a:gd name="T1" fmla="*/ T0 w 1792"/>
            <a:gd name="T2" fmla="+- 0 303 -42"/>
            <a:gd name="T3" fmla="*/ 303 h 596"/>
            <a:gd name="T4" fmla="+- 0 1148 700"/>
            <a:gd name="T5" fmla="*/ T4 w 1792"/>
            <a:gd name="T6" fmla="+- 0 397 -42"/>
            <a:gd name="T7" fmla="*/ 397 h 596"/>
            <a:gd name="T8" fmla="+- 0 1060 700"/>
            <a:gd name="T9" fmla="*/ T8 w 1792"/>
            <a:gd name="T10" fmla="+- 0 525 -42"/>
            <a:gd name="T11" fmla="*/ 525 h 596"/>
            <a:gd name="T12" fmla="+- 0 921 700"/>
            <a:gd name="T13" fmla="*/ T12 w 1792"/>
            <a:gd name="T14" fmla="+- 0 518 -42"/>
            <a:gd name="T15" fmla="*/ 518 h 596"/>
            <a:gd name="T16" fmla="+- 0 898 700"/>
            <a:gd name="T17" fmla="*/ T16 w 1792"/>
            <a:gd name="T18" fmla="+- 0 116 -42"/>
            <a:gd name="T19" fmla="*/ 116 h 596"/>
            <a:gd name="T20" fmla="+- 0 994 700"/>
            <a:gd name="T21" fmla="*/ T20 w 1792"/>
            <a:gd name="T22" fmla="+- 0 217 -42"/>
            <a:gd name="T23" fmla="*/ 217 h 596"/>
            <a:gd name="T24" fmla="+- 0 1111 700"/>
            <a:gd name="T25" fmla="*/ T24 w 1792"/>
            <a:gd name="T26" fmla="+- 0 287 -42"/>
            <a:gd name="T27" fmla="*/ 287 h 596"/>
            <a:gd name="T28" fmla="+- 0 1144 700"/>
            <a:gd name="T29" fmla="*/ T28 w 1792"/>
            <a:gd name="T30" fmla="+- 0 339 -42"/>
            <a:gd name="T31" fmla="*/ 339 h 596"/>
            <a:gd name="T32" fmla="+- 0 1148 700"/>
            <a:gd name="T33" fmla="*/ T32 w 1792"/>
            <a:gd name="T34" fmla="+- 0 256 -42"/>
            <a:gd name="T35" fmla="*/ 256 h 596"/>
            <a:gd name="T36" fmla="+- 0 1040 700"/>
            <a:gd name="T37" fmla="*/ T36 w 1792"/>
            <a:gd name="T38" fmla="+- 0 216 -42"/>
            <a:gd name="T39" fmla="*/ 216 h 596"/>
            <a:gd name="T40" fmla="+- 0 929 700"/>
            <a:gd name="T41" fmla="*/ T40 w 1792"/>
            <a:gd name="T42" fmla="+- 0 135 -42"/>
            <a:gd name="T43" fmla="*/ 135 h 596"/>
            <a:gd name="T44" fmla="+- 0 902 700"/>
            <a:gd name="T45" fmla="*/ T44 w 1792"/>
            <a:gd name="T46" fmla="+- 0 66 -42"/>
            <a:gd name="T47" fmla="*/ 66 h 596"/>
            <a:gd name="T48" fmla="+- 0 921 700"/>
            <a:gd name="T49" fmla="*/ T48 w 1792"/>
            <a:gd name="T50" fmla="+- 0 6 -42"/>
            <a:gd name="T51" fmla="*/ 6 h 596"/>
            <a:gd name="T52" fmla="+- 0 1051 700"/>
            <a:gd name="T53" fmla="*/ T52 w 1792"/>
            <a:gd name="T54" fmla="+- 0 0 -42"/>
            <a:gd name="T55" fmla="*/ 0 h 596"/>
            <a:gd name="T56" fmla="+- 0 1129 700"/>
            <a:gd name="T57" fmla="*/ T56 w 1792"/>
            <a:gd name="T58" fmla="+- 0 105 -42"/>
            <a:gd name="T59" fmla="*/ 105 h 596"/>
            <a:gd name="T60" fmla="+- 0 1105 700"/>
            <a:gd name="T61" fmla="*/ T60 w 1792"/>
            <a:gd name="T62" fmla="+- 0 186 -42"/>
            <a:gd name="T63" fmla="*/ 186 h 596"/>
            <a:gd name="T64" fmla="+- 0 1105 700"/>
            <a:gd name="T65" fmla="*/ T64 w 1792"/>
            <a:gd name="T66" fmla="+- 0 210 -42"/>
            <a:gd name="T67" fmla="*/ 210 h 596"/>
            <a:gd name="T68" fmla="+- 0 1184 700"/>
            <a:gd name="T69" fmla="*/ T68 w 1792"/>
            <a:gd name="T70" fmla="+- 0 202 -42"/>
            <a:gd name="T71" fmla="*/ 202 h 596"/>
            <a:gd name="T72" fmla="+- 0 1245 700"/>
            <a:gd name="T73" fmla="*/ T72 w 1792"/>
            <a:gd name="T74" fmla="+- 0 105 -42"/>
            <a:gd name="T75" fmla="*/ 105 h 596"/>
            <a:gd name="T76" fmla="+- 0 1149 700"/>
            <a:gd name="T77" fmla="*/ T76 w 1792"/>
            <a:gd name="T78" fmla="+- 0 -6 -42"/>
            <a:gd name="T79" fmla="*/ -6 h 596"/>
            <a:gd name="T80" fmla="+- 0 700 700"/>
            <a:gd name="T81" fmla="*/ T80 w 1792"/>
            <a:gd name="T82" fmla="+- 0 -27 -42"/>
            <a:gd name="T83" fmla="*/ -27 h 596"/>
            <a:gd name="T84" fmla="+- 0 780 700"/>
            <a:gd name="T85" fmla="*/ T84 w 1792"/>
            <a:gd name="T86" fmla="+- 0 -1 -42"/>
            <a:gd name="T87" fmla="*/ -1 h 596"/>
            <a:gd name="T88" fmla="+- 0 796 700"/>
            <a:gd name="T89" fmla="*/ T88 w 1792"/>
            <a:gd name="T90" fmla="+- 0 468 -42"/>
            <a:gd name="T91" fmla="*/ 468 h 596"/>
            <a:gd name="T92" fmla="+- 0 752 700"/>
            <a:gd name="T93" fmla="*/ T92 w 1792"/>
            <a:gd name="T94" fmla="+- 0 539 -42"/>
            <a:gd name="T95" fmla="*/ 539 h 596"/>
            <a:gd name="T96" fmla="+- 0 1007 700"/>
            <a:gd name="T97" fmla="*/ T96 w 1792"/>
            <a:gd name="T98" fmla="+- 0 554 -42"/>
            <a:gd name="T99" fmla="*/ 554 h 596"/>
            <a:gd name="T100" fmla="+- 0 1157 700"/>
            <a:gd name="T101" fmla="*/ T100 w 1792"/>
            <a:gd name="T102" fmla="+- 0 534 -42"/>
            <a:gd name="T103" fmla="*/ 534 h 596"/>
            <a:gd name="T104" fmla="+- 0 1223 700"/>
            <a:gd name="T105" fmla="*/ T104 w 1792"/>
            <a:gd name="T106" fmla="+- 0 491 -42"/>
            <a:gd name="T107" fmla="*/ 491 h 596"/>
            <a:gd name="T108" fmla="+- 0 1263 700"/>
            <a:gd name="T109" fmla="*/ T108 w 1792"/>
            <a:gd name="T110" fmla="+- 0 391 -42"/>
            <a:gd name="T111" fmla="*/ 391 h 596"/>
            <a:gd name="T112" fmla="+- 0 1898 700"/>
            <a:gd name="T113" fmla="*/ T112 w 1792"/>
            <a:gd name="T114" fmla="+- 0 536 -42"/>
            <a:gd name="T115" fmla="*/ 536 h 596"/>
            <a:gd name="T116" fmla="+- 0 1834 700"/>
            <a:gd name="T117" fmla="*/ T116 w 1792"/>
            <a:gd name="T118" fmla="+- 0 443 -42"/>
            <a:gd name="T119" fmla="*/ 443 h 596"/>
            <a:gd name="T120" fmla="+- 0 1677 700"/>
            <a:gd name="T121" fmla="*/ T120 w 1792"/>
            <a:gd name="T122" fmla="+- 0 54 -42"/>
            <a:gd name="T123" fmla="*/ 54 h 596"/>
            <a:gd name="T124" fmla="+- 0 1473 700"/>
            <a:gd name="T125" fmla="*/ T124 w 1792"/>
            <a:gd name="T126" fmla="+- 0 301 -42"/>
            <a:gd name="T127" fmla="*/ 301 h 596"/>
            <a:gd name="T128" fmla="+- 0 1667 700"/>
            <a:gd name="T129" fmla="*/ T128 w 1792"/>
            <a:gd name="T130" fmla="+- 0 28 -42"/>
            <a:gd name="T131" fmla="*/ 28 h 596"/>
            <a:gd name="T132" fmla="+- 0 1426 700"/>
            <a:gd name="T133" fmla="*/ T132 w 1792"/>
            <a:gd name="T134" fmla="+- 0 368 -42"/>
            <a:gd name="T135" fmla="*/ 368 h 596"/>
            <a:gd name="T136" fmla="+- 0 1390 700"/>
            <a:gd name="T137" fmla="*/ T136 w 1792"/>
            <a:gd name="T138" fmla="+- 0 444 -42"/>
            <a:gd name="T139" fmla="*/ 444 h 596"/>
            <a:gd name="T140" fmla="+- 0 1332 700"/>
            <a:gd name="T141" fmla="*/ T140 w 1792"/>
            <a:gd name="T142" fmla="+- 0 519 -42"/>
            <a:gd name="T143" fmla="*/ 519 h 596"/>
            <a:gd name="T144" fmla="+- 0 1265 700"/>
            <a:gd name="T145" fmla="*/ T144 w 1792"/>
            <a:gd name="T146" fmla="+- 0 554 -42"/>
            <a:gd name="T147" fmla="*/ 554 h 596"/>
            <a:gd name="T148" fmla="+- 0 1469 700"/>
            <a:gd name="T149" fmla="*/ T148 w 1792"/>
            <a:gd name="T150" fmla="+- 0 538 -42"/>
            <a:gd name="T151" fmla="*/ 538 h 596"/>
            <a:gd name="T152" fmla="+- 0 1419 700"/>
            <a:gd name="T153" fmla="*/ T152 w 1792"/>
            <a:gd name="T154" fmla="+- 0 474 -42"/>
            <a:gd name="T155" fmla="*/ 474 h 596"/>
            <a:gd name="T156" fmla="+- 0 1430 700"/>
            <a:gd name="T157" fmla="*/ T156 w 1792"/>
            <a:gd name="T158" fmla="+- 0 418 -42"/>
            <a:gd name="T159" fmla="*/ 418 h 596"/>
            <a:gd name="T160" fmla="+- 0 1675 700"/>
            <a:gd name="T161" fmla="*/ T160 w 1792"/>
            <a:gd name="T162" fmla="+- 0 321 -42"/>
            <a:gd name="T163" fmla="*/ 321 h 596"/>
            <a:gd name="T164" fmla="+- 0 1737 700"/>
            <a:gd name="T165" fmla="*/ T164 w 1792"/>
            <a:gd name="T166" fmla="+- 0 478 -42"/>
            <a:gd name="T167" fmla="*/ 478 h 596"/>
            <a:gd name="T168" fmla="+- 0 1737 700"/>
            <a:gd name="T169" fmla="*/ T168 w 1792"/>
            <a:gd name="T170" fmla="+- 0 517 -42"/>
            <a:gd name="T171" fmla="*/ 517 h 596"/>
            <a:gd name="T172" fmla="+- 0 1662 700"/>
            <a:gd name="T173" fmla="*/ T172 w 1792"/>
            <a:gd name="T174" fmla="+- 0 544 -42"/>
            <a:gd name="T175" fmla="*/ 544 h 596"/>
            <a:gd name="T176" fmla="+- 0 1945 700"/>
            <a:gd name="T177" fmla="*/ T176 w 1792"/>
            <a:gd name="T178" fmla="+- 0 544 -42"/>
            <a:gd name="T179" fmla="*/ 544 h 596"/>
            <a:gd name="T180" fmla="+- 0 2251 700"/>
            <a:gd name="T181" fmla="*/ T180 w 1792"/>
            <a:gd name="T182" fmla="+- 0 -16 -42"/>
            <a:gd name="T183" fmla="*/ -16 h 596"/>
            <a:gd name="T184" fmla="+- 0 2326 700"/>
            <a:gd name="T185" fmla="*/ T184 w 1792"/>
            <a:gd name="T186" fmla="+- 0 19 -42"/>
            <a:gd name="T187" fmla="*/ 19 h 596"/>
            <a:gd name="T188" fmla="+- 0 2319 700"/>
            <a:gd name="T189" fmla="*/ T188 w 1792"/>
            <a:gd name="T190" fmla="+- 0 82 -42"/>
            <a:gd name="T191" fmla="*/ 82 h 596"/>
            <a:gd name="T192" fmla="+- 0 2214 700"/>
            <a:gd name="T193" fmla="*/ T192 w 1792"/>
            <a:gd name="T194" fmla="+- 0 265 -42"/>
            <a:gd name="T195" fmla="*/ 265 h 596"/>
            <a:gd name="T196" fmla="+- 0 2100 700"/>
            <a:gd name="T197" fmla="*/ T196 w 1792"/>
            <a:gd name="T198" fmla="+- 0 39 -42"/>
            <a:gd name="T199" fmla="*/ 39 h 596"/>
            <a:gd name="T200" fmla="+- 0 2099 700"/>
            <a:gd name="T201" fmla="*/ T200 w 1792"/>
            <a:gd name="T202" fmla="+- 0 5 -42"/>
            <a:gd name="T203" fmla="*/ 5 h 596"/>
            <a:gd name="T204" fmla="+- 0 2169 700"/>
            <a:gd name="T205" fmla="*/ T204 w 1792"/>
            <a:gd name="T206" fmla="+- 0 -17 -42"/>
            <a:gd name="T207" fmla="*/ -17 h 596"/>
            <a:gd name="T208" fmla="+- 0 1889 700"/>
            <a:gd name="T209" fmla="*/ T208 w 1792"/>
            <a:gd name="T210" fmla="+- 0 -17 -42"/>
            <a:gd name="T211" fmla="*/ -17 h 596"/>
            <a:gd name="T212" fmla="+- 0 1978 700"/>
            <a:gd name="T213" fmla="*/ T212 w 1792"/>
            <a:gd name="T214" fmla="+- 0 34 -42"/>
            <a:gd name="T215" fmla="*/ 34 h 596"/>
            <a:gd name="T216" fmla="+- 0 2118 700"/>
            <a:gd name="T217" fmla="*/ T216 w 1792"/>
            <a:gd name="T218" fmla="+- 0 469 -42"/>
            <a:gd name="T219" fmla="*/ 469 h 596"/>
            <a:gd name="T220" fmla="+- 0 2066 700"/>
            <a:gd name="T221" fmla="*/ T220 w 1792"/>
            <a:gd name="T222" fmla="+- 0 539 -42"/>
            <a:gd name="T223" fmla="*/ 539 h 596"/>
            <a:gd name="T224" fmla="+- 0 2338 700"/>
            <a:gd name="T225" fmla="*/ T224 w 1792"/>
            <a:gd name="T226" fmla="+- 0 554 -42"/>
            <a:gd name="T227" fmla="*/ 554 h 596"/>
            <a:gd name="T228" fmla="+- 0 2242 700"/>
            <a:gd name="T229" fmla="*/ T228 w 1792"/>
            <a:gd name="T230" fmla="+- 0 528 -42"/>
            <a:gd name="T231" fmla="*/ 528 h 596"/>
            <a:gd name="T232" fmla="+- 0 2223 700"/>
            <a:gd name="T233" fmla="*/ T232 w 1792"/>
            <a:gd name="T234" fmla="+- 0 287 -42"/>
            <a:gd name="T235" fmla="*/ 287 h 596"/>
            <a:gd name="T236" fmla="+- 0 2350 700"/>
            <a:gd name="T237" fmla="*/ T236 w 1792"/>
            <a:gd name="T238" fmla="+- 0 78 -42"/>
            <a:gd name="T239" fmla="*/ 78 h 596"/>
            <a:gd name="T240" fmla="+- 0 2408 700"/>
            <a:gd name="T241" fmla="*/ T240 w 1792"/>
            <a:gd name="T242" fmla="+- 0 19 -42"/>
            <a:gd name="T243" fmla="*/ 19 h 596"/>
            <a:gd name="T244" fmla="+- 0 2492 700"/>
            <a:gd name="T245" fmla="*/ T244 w 1792"/>
            <a:gd name="T246" fmla="+- 0 -17 -42"/>
            <a:gd name="T247" fmla="*/ -17 h 5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Lst>
          <a:rect l="0" t="0" r="r" b="b"/>
          <a:pathLst>
            <a:path w="1792" h="596">
              <a:moveTo>
                <a:pt x="563" y="433"/>
              </a:moveTo>
              <a:lnTo>
                <a:pt x="555" y="384"/>
              </a:lnTo>
              <a:lnTo>
                <a:pt x="531" y="345"/>
              </a:lnTo>
              <a:lnTo>
                <a:pt x="490" y="315"/>
              </a:lnTo>
              <a:lnTo>
                <a:pt x="448" y="298"/>
              </a:lnTo>
              <a:lnTo>
                <a:pt x="448" y="439"/>
              </a:lnTo>
              <a:lnTo>
                <a:pt x="437" y="501"/>
              </a:lnTo>
              <a:lnTo>
                <a:pt x="408" y="544"/>
              </a:lnTo>
              <a:lnTo>
                <a:pt x="360" y="567"/>
              </a:lnTo>
              <a:lnTo>
                <a:pt x="292" y="575"/>
              </a:lnTo>
              <a:lnTo>
                <a:pt x="249" y="571"/>
              </a:lnTo>
              <a:lnTo>
                <a:pt x="221" y="560"/>
              </a:lnTo>
              <a:lnTo>
                <a:pt x="206" y="538"/>
              </a:lnTo>
              <a:lnTo>
                <a:pt x="201" y="506"/>
              </a:lnTo>
              <a:lnTo>
                <a:pt x="198" y="158"/>
              </a:lnTo>
              <a:lnTo>
                <a:pt x="221" y="196"/>
              </a:lnTo>
              <a:lnTo>
                <a:pt x="252" y="229"/>
              </a:lnTo>
              <a:lnTo>
                <a:pt x="294" y="259"/>
              </a:lnTo>
              <a:lnTo>
                <a:pt x="378" y="307"/>
              </a:lnTo>
              <a:lnTo>
                <a:pt x="399" y="320"/>
              </a:lnTo>
              <a:lnTo>
                <a:pt x="411" y="329"/>
              </a:lnTo>
              <a:lnTo>
                <a:pt x="415" y="332"/>
              </a:lnTo>
              <a:lnTo>
                <a:pt x="434" y="355"/>
              </a:lnTo>
              <a:lnTo>
                <a:pt x="444" y="381"/>
              </a:lnTo>
              <a:lnTo>
                <a:pt x="447" y="409"/>
              </a:lnTo>
              <a:lnTo>
                <a:pt x="448" y="439"/>
              </a:lnTo>
              <a:lnTo>
                <a:pt x="448" y="298"/>
              </a:lnTo>
              <a:lnTo>
                <a:pt x="433" y="293"/>
              </a:lnTo>
              <a:lnTo>
                <a:pt x="382" y="276"/>
              </a:lnTo>
              <a:lnTo>
                <a:pt x="340" y="258"/>
              </a:lnTo>
              <a:lnTo>
                <a:pt x="303" y="239"/>
              </a:lnTo>
              <a:lnTo>
                <a:pt x="268" y="217"/>
              </a:lnTo>
              <a:lnTo>
                <a:pt x="229" y="177"/>
              </a:lnTo>
              <a:lnTo>
                <a:pt x="219" y="158"/>
              </a:lnTo>
              <a:lnTo>
                <a:pt x="209" y="138"/>
              </a:lnTo>
              <a:lnTo>
                <a:pt x="202" y="108"/>
              </a:lnTo>
              <a:lnTo>
                <a:pt x="201" y="96"/>
              </a:lnTo>
              <a:lnTo>
                <a:pt x="206" y="67"/>
              </a:lnTo>
              <a:lnTo>
                <a:pt x="221" y="48"/>
              </a:lnTo>
              <a:lnTo>
                <a:pt x="248" y="39"/>
              </a:lnTo>
              <a:lnTo>
                <a:pt x="289" y="36"/>
              </a:lnTo>
              <a:lnTo>
                <a:pt x="351" y="42"/>
              </a:lnTo>
              <a:lnTo>
                <a:pt x="395" y="61"/>
              </a:lnTo>
              <a:lnTo>
                <a:pt x="420" y="95"/>
              </a:lnTo>
              <a:lnTo>
                <a:pt x="429" y="147"/>
              </a:lnTo>
              <a:lnTo>
                <a:pt x="426" y="178"/>
              </a:lnTo>
              <a:lnTo>
                <a:pt x="418" y="206"/>
              </a:lnTo>
              <a:lnTo>
                <a:pt x="405" y="228"/>
              </a:lnTo>
              <a:lnTo>
                <a:pt x="388" y="245"/>
              </a:lnTo>
              <a:lnTo>
                <a:pt x="393" y="247"/>
              </a:lnTo>
              <a:lnTo>
                <a:pt x="405" y="252"/>
              </a:lnTo>
              <a:lnTo>
                <a:pt x="421" y="257"/>
              </a:lnTo>
              <a:lnTo>
                <a:pt x="440" y="262"/>
              </a:lnTo>
              <a:lnTo>
                <a:pt x="484" y="244"/>
              </a:lnTo>
              <a:lnTo>
                <a:pt x="517" y="219"/>
              </a:lnTo>
              <a:lnTo>
                <a:pt x="538" y="186"/>
              </a:lnTo>
              <a:lnTo>
                <a:pt x="545" y="147"/>
              </a:lnTo>
              <a:lnTo>
                <a:pt x="530" y="92"/>
              </a:lnTo>
              <a:lnTo>
                <a:pt x="487" y="51"/>
              </a:lnTo>
              <a:lnTo>
                <a:pt x="449" y="36"/>
              </a:lnTo>
              <a:lnTo>
                <a:pt x="420" y="24"/>
              </a:lnTo>
              <a:lnTo>
                <a:pt x="330" y="15"/>
              </a:lnTo>
              <a:lnTo>
                <a:pt x="0" y="15"/>
              </a:lnTo>
              <a:lnTo>
                <a:pt x="0" y="24"/>
              </a:lnTo>
              <a:lnTo>
                <a:pt x="51" y="30"/>
              </a:lnTo>
              <a:lnTo>
                <a:pt x="80" y="41"/>
              </a:lnTo>
              <a:lnTo>
                <a:pt x="93" y="63"/>
              </a:lnTo>
              <a:lnTo>
                <a:pt x="96" y="100"/>
              </a:lnTo>
              <a:lnTo>
                <a:pt x="96" y="510"/>
              </a:lnTo>
              <a:lnTo>
                <a:pt x="93" y="548"/>
              </a:lnTo>
              <a:lnTo>
                <a:pt x="81" y="570"/>
              </a:lnTo>
              <a:lnTo>
                <a:pt x="52" y="581"/>
              </a:lnTo>
              <a:lnTo>
                <a:pt x="0" y="587"/>
              </a:lnTo>
              <a:lnTo>
                <a:pt x="0" y="596"/>
              </a:lnTo>
              <a:lnTo>
                <a:pt x="307" y="596"/>
              </a:lnTo>
              <a:lnTo>
                <a:pt x="371" y="594"/>
              </a:lnTo>
              <a:lnTo>
                <a:pt x="419" y="588"/>
              </a:lnTo>
              <a:lnTo>
                <a:pt x="457" y="576"/>
              </a:lnTo>
              <a:lnTo>
                <a:pt x="460" y="575"/>
              </a:lnTo>
              <a:lnTo>
                <a:pt x="493" y="557"/>
              </a:lnTo>
              <a:lnTo>
                <a:pt x="523" y="533"/>
              </a:lnTo>
              <a:lnTo>
                <a:pt x="545" y="504"/>
              </a:lnTo>
              <a:lnTo>
                <a:pt x="559" y="471"/>
              </a:lnTo>
              <a:lnTo>
                <a:pt x="563" y="433"/>
              </a:lnTo>
              <a:close/>
              <a:moveTo>
                <a:pt x="1245" y="586"/>
              </a:moveTo>
              <a:lnTo>
                <a:pt x="1232" y="585"/>
              </a:lnTo>
              <a:lnTo>
                <a:pt x="1198" y="578"/>
              </a:lnTo>
              <a:lnTo>
                <a:pt x="1175" y="563"/>
              </a:lnTo>
              <a:lnTo>
                <a:pt x="1156" y="535"/>
              </a:lnTo>
              <a:lnTo>
                <a:pt x="1134" y="485"/>
              </a:lnTo>
              <a:lnTo>
                <a:pt x="1085" y="363"/>
              </a:lnTo>
              <a:lnTo>
                <a:pt x="1077" y="343"/>
              </a:lnTo>
              <a:lnTo>
                <a:pt x="977" y="96"/>
              </a:lnTo>
              <a:lnTo>
                <a:pt x="967" y="70"/>
              </a:lnTo>
              <a:lnTo>
                <a:pt x="967" y="343"/>
              </a:lnTo>
              <a:lnTo>
                <a:pt x="773" y="343"/>
              </a:lnTo>
              <a:lnTo>
                <a:pt x="869" y="96"/>
              </a:lnTo>
              <a:lnTo>
                <a:pt x="967" y="343"/>
              </a:lnTo>
              <a:lnTo>
                <a:pt x="967" y="70"/>
              </a:lnTo>
              <a:lnTo>
                <a:pt x="939" y="0"/>
              </a:lnTo>
              <a:lnTo>
                <a:pt x="887" y="0"/>
              </a:lnTo>
              <a:lnTo>
                <a:pt x="726" y="410"/>
              </a:lnTo>
              <a:lnTo>
                <a:pt x="716" y="434"/>
              </a:lnTo>
              <a:lnTo>
                <a:pt x="703" y="460"/>
              </a:lnTo>
              <a:lnTo>
                <a:pt x="690" y="486"/>
              </a:lnTo>
              <a:lnTo>
                <a:pt x="678" y="509"/>
              </a:lnTo>
              <a:lnTo>
                <a:pt x="656" y="539"/>
              </a:lnTo>
              <a:lnTo>
                <a:pt x="632" y="561"/>
              </a:lnTo>
              <a:lnTo>
                <a:pt x="603" y="576"/>
              </a:lnTo>
              <a:lnTo>
                <a:pt x="565" y="586"/>
              </a:lnTo>
              <a:lnTo>
                <a:pt x="565" y="596"/>
              </a:lnTo>
              <a:lnTo>
                <a:pt x="810" y="596"/>
              </a:lnTo>
              <a:lnTo>
                <a:pt x="810" y="587"/>
              </a:lnTo>
              <a:lnTo>
                <a:pt x="769" y="580"/>
              </a:lnTo>
              <a:lnTo>
                <a:pt x="741" y="566"/>
              </a:lnTo>
              <a:lnTo>
                <a:pt x="724" y="545"/>
              </a:lnTo>
              <a:lnTo>
                <a:pt x="719" y="516"/>
              </a:lnTo>
              <a:lnTo>
                <a:pt x="720" y="500"/>
              </a:lnTo>
              <a:lnTo>
                <a:pt x="724" y="482"/>
              </a:lnTo>
              <a:lnTo>
                <a:pt x="730" y="460"/>
              </a:lnTo>
              <a:lnTo>
                <a:pt x="740" y="432"/>
              </a:lnTo>
              <a:lnTo>
                <a:pt x="765" y="363"/>
              </a:lnTo>
              <a:lnTo>
                <a:pt x="975" y="363"/>
              </a:lnTo>
              <a:lnTo>
                <a:pt x="1024" y="485"/>
              </a:lnTo>
              <a:lnTo>
                <a:pt x="1032" y="505"/>
              </a:lnTo>
              <a:lnTo>
                <a:pt x="1037" y="520"/>
              </a:lnTo>
              <a:lnTo>
                <a:pt x="1039" y="532"/>
              </a:lnTo>
              <a:lnTo>
                <a:pt x="1040" y="542"/>
              </a:lnTo>
              <a:lnTo>
                <a:pt x="1037" y="559"/>
              </a:lnTo>
              <a:lnTo>
                <a:pt x="1025" y="571"/>
              </a:lnTo>
              <a:lnTo>
                <a:pt x="1001" y="580"/>
              </a:lnTo>
              <a:lnTo>
                <a:pt x="962" y="586"/>
              </a:lnTo>
              <a:lnTo>
                <a:pt x="962" y="596"/>
              </a:lnTo>
              <a:lnTo>
                <a:pt x="1245" y="596"/>
              </a:lnTo>
              <a:lnTo>
                <a:pt x="1245" y="586"/>
              </a:lnTo>
              <a:close/>
              <a:moveTo>
                <a:pt x="1792" y="15"/>
              </a:moveTo>
              <a:lnTo>
                <a:pt x="1551" y="15"/>
              </a:lnTo>
              <a:lnTo>
                <a:pt x="1551" y="26"/>
              </a:lnTo>
              <a:lnTo>
                <a:pt x="1587" y="33"/>
              </a:lnTo>
              <a:lnTo>
                <a:pt x="1612" y="45"/>
              </a:lnTo>
              <a:lnTo>
                <a:pt x="1626" y="61"/>
              </a:lnTo>
              <a:lnTo>
                <a:pt x="1631" y="82"/>
              </a:lnTo>
              <a:lnTo>
                <a:pt x="1627" y="101"/>
              </a:lnTo>
              <a:lnTo>
                <a:pt x="1619" y="124"/>
              </a:lnTo>
              <a:lnTo>
                <a:pt x="1605" y="151"/>
              </a:lnTo>
              <a:lnTo>
                <a:pt x="1588" y="182"/>
              </a:lnTo>
              <a:lnTo>
                <a:pt x="1514" y="307"/>
              </a:lnTo>
              <a:lnTo>
                <a:pt x="1412" y="108"/>
              </a:lnTo>
              <a:lnTo>
                <a:pt x="1405" y="93"/>
              </a:lnTo>
              <a:lnTo>
                <a:pt x="1400" y="81"/>
              </a:lnTo>
              <a:lnTo>
                <a:pt x="1397" y="71"/>
              </a:lnTo>
              <a:lnTo>
                <a:pt x="1396" y="61"/>
              </a:lnTo>
              <a:lnTo>
                <a:pt x="1399" y="47"/>
              </a:lnTo>
              <a:lnTo>
                <a:pt x="1411" y="37"/>
              </a:lnTo>
              <a:lnTo>
                <a:pt x="1433" y="30"/>
              </a:lnTo>
              <a:lnTo>
                <a:pt x="1469" y="25"/>
              </a:lnTo>
              <a:lnTo>
                <a:pt x="1469" y="15"/>
              </a:lnTo>
              <a:lnTo>
                <a:pt x="1189" y="15"/>
              </a:lnTo>
              <a:lnTo>
                <a:pt x="1189" y="25"/>
              </a:lnTo>
              <a:lnTo>
                <a:pt x="1229" y="34"/>
              </a:lnTo>
              <a:lnTo>
                <a:pt x="1256" y="49"/>
              </a:lnTo>
              <a:lnTo>
                <a:pt x="1278" y="76"/>
              </a:lnTo>
              <a:lnTo>
                <a:pt x="1305" y="124"/>
              </a:lnTo>
              <a:lnTo>
                <a:pt x="1418" y="341"/>
              </a:lnTo>
              <a:lnTo>
                <a:pt x="1418" y="511"/>
              </a:lnTo>
              <a:lnTo>
                <a:pt x="1415" y="548"/>
              </a:lnTo>
              <a:lnTo>
                <a:pt x="1400" y="570"/>
              </a:lnTo>
              <a:lnTo>
                <a:pt x="1366" y="581"/>
              </a:lnTo>
              <a:lnTo>
                <a:pt x="1305" y="587"/>
              </a:lnTo>
              <a:lnTo>
                <a:pt x="1305" y="596"/>
              </a:lnTo>
              <a:lnTo>
                <a:pt x="1638" y="596"/>
              </a:lnTo>
              <a:lnTo>
                <a:pt x="1638" y="587"/>
              </a:lnTo>
              <a:lnTo>
                <a:pt x="1576" y="581"/>
              </a:lnTo>
              <a:lnTo>
                <a:pt x="1542" y="570"/>
              </a:lnTo>
              <a:lnTo>
                <a:pt x="1527" y="548"/>
              </a:lnTo>
              <a:lnTo>
                <a:pt x="1523" y="511"/>
              </a:lnTo>
              <a:lnTo>
                <a:pt x="1523" y="329"/>
              </a:lnTo>
              <a:lnTo>
                <a:pt x="1609" y="184"/>
              </a:lnTo>
              <a:lnTo>
                <a:pt x="1632" y="147"/>
              </a:lnTo>
              <a:lnTo>
                <a:pt x="1650" y="120"/>
              </a:lnTo>
              <a:lnTo>
                <a:pt x="1666" y="99"/>
              </a:lnTo>
              <a:lnTo>
                <a:pt x="1685" y="81"/>
              </a:lnTo>
              <a:lnTo>
                <a:pt x="1708" y="61"/>
              </a:lnTo>
              <a:lnTo>
                <a:pt x="1733" y="45"/>
              </a:lnTo>
              <a:lnTo>
                <a:pt x="1760" y="34"/>
              </a:lnTo>
              <a:lnTo>
                <a:pt x="1792" y="25"/>
              </a:lnTo>
              <a:lnTo>
                <a:pt x="1792" y="15"/>
              </a:lnTo>
              <a:close/>
            </a:path>
          </a:pathLst>
        </a:custGeom>
        <a:solidFill>
          <a:srgbClr val="36457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IN"/>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246062</xdr:colOff>
      <xdr:row>3</xdr:row>
      <xdr:rowOff>15875</xdr:rowOff>
    </xdr:from>
    <xdr:to>
      <xdr:col>5</xdr:col>
      <xdr:colOff>858864</xdr:colOff>
      <xdr:row>6</xdr:row>
      <xdr:rowOff>80990</xdr:rowOff>
    </xdr:to>
    <xdr:pic>
      <xdr:nvPicPr>
        <xdr:cNvPr id="2" name="image1.png">
          <a:extLst>
            <a:ext uri="{FF2B5EF4-FFF2-40B4-BE49-F238E27FC236}">
              <a16:creationId xmlns:a16="http://schemas.microsoft.com/office/drawing/2014/main" id="{4BDF7B19-6BD2-40AA-B6B4-E99C1D7411C4}"/>
            </a:ext>
          </a:extLst>
        </xdr:cNvPr>
        <xdr:cNvPicPr>
          <a:picLocks noChangeAspect="1"/>
        </xdr:cNvPicPr>
      </xdr:nvPicPr>
      <xdr:blipFill>
        <a:blip xmlns:r="http://schemas.openxmlformats.org/officeDocument/2006/relationships" r:embed="rId1" cstate="print"/>
        <a:stretch>
          <a:fillRect/>
        </a:stretch>
      </xdr:blipFill>
      <xdr:spPr>
        <a:xfrm>
          <a:off x="7183437" y="563563"/>
          <a:ext cx="612802" cy="612802"/>
        </a:xfrm>
        <a:prstGeom prst="rect">
          <a:avLst/>
        </a:prstGeom>
      </xdr:spPr>
    </xdr:pic>
    <xdr:clientData/>
  </xdr:twoCellAnchor>
  <xdr:twoCellAnchor>
    <xdr:from>
      <xdr:col>5</xdr:col>
      <xdr:colOff>0</xdr:colOff>
      <xdr:row>8</xdr:row>
      <xdr:rowOff>0</xdr:rowOff>
    </xdr:from>
    <xdr:to>
      <xdr:col>6</xdr:col>
      <xdr:colOff>169545</xdr:colOff>
      <xdr:row>10</xdr:row>
      <xdr:rowOff>13335</xdr:rowOff>
    </xdr:to>
    <xdr:sp macro="" textlink="">
      <xdr:nvSpPr>
        <xdr:cNvPr id="3" name="AutoShape 2">
          <a:extLst>
            <a:ext uri="{FF2B5EF4-FFF2-40B4-BE49-F238E27FC236}">
              <a16:creationId xmlns:a16="http://schemas.microsoft.com/office/drawing/2014/main" id="{62EFD0C5-83C5-4595-8823-D85BC112EDAB}"/>
            </a:ext>
          </a:extLst>
        </xdr:cNvPr>
        <xdr:cNvSpPr>
          <a:spLocks/>
        </xdr:cNvSpPr>
      </xdr:nvSpPr>
      <xdr:spPr bwMode="auto">
        <a:xfrm>
          <a:off x="6937375" y="1460500"/>
          <a:ext cx="1137920" cy="378460"/>
        </a:xfrm>
        <a:custGeom>
          <a:avLst/>
          <a:gdLst>
            <a:gd name="T0" fmla="+- 0 1231 700"/>
            <a:gd name="T1" fmla="*/ T0 w 1792"/>
            <a:gd name="T2" fmla="+- 0 303 -42"/>
            <a:gd name="T3" fmla="*/ 303 h 596"/>
            <a:gd name="T4" fmla="+- 0 1148 700"/>
            <a:gd name="T5" fmla="*/ T4 w 1792"/>
            <a:gd name="T6" fmla="+- 0 397 -42"/>
            <a:gd name="T7" fmla="*/ 397 h 596"/>
            <a:gd name="T8" fmla="+- 0 1060 700"/>
            <a:gd name="T9" fmla="*/ T8 w 1792"/>
            <a:gd name="T10" fmla="+- 0 525 -42"/>
            <a:gd name="T11" fmla="*/ 525 h 596"/>
            <a:gd name="T12" fmla="+- 0 921 700"/>
            <a:gd name="T13" fmla="*/ T12 w 1792"/>
            <a:gd name="T14" fmla="+- 0 518 -42"/>
            <a:gd name="T15" fmla="*/ 518 h 596"/>
            <a:gd name="T16" fmla="+- 0 898 700"/>
            <a:gd name="T17" fmla="*/ T16 w 1792"/>
            <a:gd name="T18" fmla="+- 0 116 -42"/>
            <a:gd name="T19" fmla="*/ 116 h 596"/>
            <a:gd name="T20" fmla="+- 0 994 700"/>
            <a:gd name="T21" fmla="*/ T20 w 1792"/>
            <a:gd name="T22" fmla="+- 0 217 -42"/>
            <a:gd name="T23" fmla="*/ 217 h 596"/>
            <a:gd name="T24" fmla="+- 0 1111 700"/>
            <a:gd name="T25" fmla="*/ T24 w 1792"/>
            <a:gd name="T26" fmla="+- 0 287 -42"/>
            <a:gd name="T27" fmla="*/ 287 h 596"/>
            <a:gd name="T28" fmla="+- 0 1144 700"/>
            <a:gd name="T29" fmla="*/ T28 w 1792"/>
            <a:gd name="T30" fmla="+- 0 339 -42"/>
            <a:gd name="T31" fmla="*/ 339 h 596"/>
            <a:gd name="T32" fmla="+- 0 1148 700"/>
            <a:gd name="T33" fmla="*/ T32 w 1792"/>
            <a:gd name="T34" fmla="+- 0 256 -42"/>
            <a:gd name="T35" fmla="*/ 256 h 596"/>
            <a:gd name="T36" fmla="+- 0 1040 700"/>
            <a:gd name="T37" fmla="*/ T36 w 1792"/>
            <a:gd name="T38" fmla="+- 0 216 -42"/>
            <a:gd name="T39" fmla="*/ 216 h 596"/>
            <a:gd name="T40" fmla="+- 0 929 700"/>
            <a:gd name="T41" fmla="*/ T40 w 1792"/>
            <a:gd name="T42" fmla="+- 0 135 -42"/>
            <a:gd name="T43" fmla="*/ 135 h 596"/>
            <a:gd name="T44" fmla="+- 0 902 700"/>
            <a:gd name="T45" fmla="*/ T44 w 1792"/>
            <a:gd name="T46" fmla="+- 0 66 -42"/>
            <a:gd name="T47" fmla="*/ 66 h 596"/>
            <a:gd name="T48" fmla="+- 0 921 700"/>
            <a:gd name="T49" fmla="*/ T48 w 1792"/>
            <a:gd name="T50" fmla="+- 0 6 -42"/>
            <a:gd name="T51" fmla="*/ 6 h 596"/>
            <a:gd name="T52" fmla="+- 0 1051 700"/>
            <a:gd name="T53" fmla="*/ T52 w 1792"/>
            <a:gd name="T54" fmla="+- 0 0 -42"/>
            <a:gd name="T55" fmla="*/ 0 h 596"/>
            <a:gd name="T56" fmla="+- 0 1129 700"/>
            <a:gd name="T57" fmla="*/ T56 w 1792"/>
            <a:gd name="T58" fmla="+- 0 105 -42"/>
            <a:gd name="T59" fmla="*/ 105 h 596"/>
            <a:gd name="T60" fmla="+- 0 1105 700"/>
            <a:gd name="T61" fmla="*/ T60 w 1792"/>
            <a:gd name="T62" fmla="+- 0 186 -42"/>
            <a:gd name="T63" fmla="*/ 186 h 596"/>
            <a:gd name="T64" fmla="+- 0 1105 700"/>
            <a:gd name="T65" fmla="*/ T64 w 1792"/>
            <a:gd name="T66" fmla="+- 0 210 -42"/>
            <a:gd name="T67" fmla="*/ 210 h 596"/>
            <a:gd name="T68" fmla="+- 0 1184 700"/>
            <a:gd name="T69" fmla="*/ T68 w 1792"/>
            <a:gd name="T70" fmla="+- 0 202 -42"/>
            <a:gd name="T71" fmla="*/ 202 h 596"/>
            <a:gd name="T72" fmla="+- 0 1245 700"/>
            <a:gd name="T73" fmla="*/ T72 w 1792"/>
            <a:gd name="T74" fmla="+- 0 105 -42"/>
            <a:gd name="T75" fmla="*/ 105 h 596"/>
            <a:gd name="T76" fmla="+- 0 1149 700"/>
            <a:gd name="T77" fmla="*/ T76 w 1792"/>
            <a:gd name="T78" fmla="+- 0 -6 -42"/>
            <a:gd name="T79" fmla="*/ -6 h 596"/>
            <a:gd name="T80" fmla="+- 0 700 700"/>
            <a:gd name="T81" fmla="*/ T80 w 1792"/>
            <a:gd name="T82" fmla="+- 0 -27 -42"/>
            <a:gd name="T83" fmla="*/ -27 h 596"/>
            <a:gd name="T84" fmla="+- 0 780 700"/>
            <a:gd name="T85" fmla="*/ T84 w 1792"/>
            <a:gd name="T86" fmla="+- 0 -1 -42"/>
            <a:gd name="T87" fmla="*/ -1 h 596"/>
            <a:gd name="T88" fmla="+- 0 796 700"/>
            <a:gd name="T89" fmla="*/ T88 w 1792"/>
            <a:gd name="T90" fmla="+- 0 468 -42"/>
            <a:gd name="T91" fmla="*/ 468 h 596"/>
            <a:gd name="T92" fmla="+- 0 752 700"/>
            <a:gd name="T93" fmla="*/ T92 w 1792"/>
            <a:gd name="T94" fmla="+- 0 539 -42"/>
            <a:gd name="T95" fmla="*/ 539 h 596"/>
            <a:gd name="T96" fmla="+- 0 1007 700"/>
            <a:gd name="T97" fmla="*/ T96 w 1792"/>
            <a:gd name="T98" fmla="+- 0 554 -42"/>
            <a:gd name="T99" fmla="*/ 554 h 596"/>
            <a:gd name="T100" fmla="+- 0 1157 700"/>
            <a:gd name="T101" fmla="*/ T100 w 1792"/>
            <a:gd name="T102" fmla="+- 0 534 -42"/>
            <a:gd name="T103" fmla="*/ 534 h 596"/>
            <a:gd name="T104" fmla="+- 0 1223 700"/>
            <a:gd name="T105" fmla="*/ T104 w 1792"/>
            <a:gd name="T106" fmla="+- 0 491 -42"/>
            <a:gd name="T107" fmla="*/ 491 h 596"/>
            <a:gd name="T108" fmla="+- 0 1263 700"/>
            <a:gd name="T109" fmla="*/ T108 w 1792"/>
            <a:gd name="T110" fmla="+- 0 391 -42"/>
            <a:gd name="T111" fmla="*/ 391 h 596"/>
            <a:gd name="T112" fmla="+- 0 1898 700"/>
            <a:gd name="T113" fmla="*/ T112 w 1792"/>
            <a:gd name="T114" fmla="+- 0 536 -42"/>
            <a:gd name="T115" fmla="*/ 536 h 596"/>
            <a:gd name="T116" fmla="+- 0 1834 700"/>
            <a:gd name="T117" fmla="*/ T116 w 1792"/>
            <a:gd name="T118" fmla="+- 0 443 -42"/>
            <a:gd name="T119" fmla="*/ 443 h 596"/>
            <a:gd name="T120" fmla="+- 0 1677 700"/>
            <a:gd name="T121" fmla="*/ T120 w 1792"/>
            <a:gd name="T122" fmla="+- 0 54 -42"/>
            <a:gd name="T123" fmla="*/ 54 h 596"/>
            <a:gd name="T124" fmla="+- 0 1473 700"/>
            <a:gd name="T125" fmla="*/ T124 w 1792"/>
            <a:gd name="T126" fmla="+- 0 301 -42"/>
            <a:gd name="T127" fmla="*/ 301 h 596"/>
            <a:gd name="T128" fmla="+- 0 1667 700"/>
            <a:gd name="T129" fmla="*/ T128 w 1792"/>
            <a:gd name="T130" fmla="+- 0 28 -42"/>
            <a:gd name="T131" fmla="*/ 28 h 596"/>
            <a:gd name="T132" fmla="+- 0 1426 700"/>
            <a:gd name="T133" fmla="*/ T132 w 1792"/>
            <a:gd name="T134" fmla="+- 0 368 -42"/>
            <a:gd name="T135" fmla="*/ 368 h 596"/>
            <a:gd name="T136" fmla="+- 0 1390 700"/>
            <a:gd name="T137" fmla="*/ T136 w 1792"/>
            <a:gd name="T138" fmla="+- 0 444 -42"/>
            <a:gd name="T139" fmla="*/ 444 h 596"/>
            <a:gd name="T140" fmla="+- 0 1332 700"/>
            <a:gd name="T141" fmla="*/ T140 w 1792"/>
            <a:gd name="T142" fmla="+- 0 519 -42"/>
            <a:gd name="T143" fmla="*/ 519 h 596"/>
            <a:gd name="T144" fmla="+- 0 1265 700"/>
            <a:gd name="T145" fmla="*/ T144 w 1792"/>
            <a:gd name="T146" fmla="+- 0 554 -42"/>
            <a:gd name="T147" fmla="*/ 554 h 596"/>
            <a:gd name="T148" fmla="+- 0 1469 700"/>
            <a:gd name="T149" fmla="*/ T148 w 1792"/>
            <a:gd name="T150" fmla="+- 0 538 -42"/>
            <a:gd name="T151" fmla="*/ 538 h 596"/>
            <a:gd name="T152" fmla="+- 0 1419 700"/>
            <a:gd name="T153" fmla="*/ T152 w 1792"/>
            <a:gd name="T154" fmla="+- 0 474 -42"/>
            <a:gd name="T155" fmla="*/ 474 h 596"/>
            <a:gd name="T156" fmla="+- 0 1430 700"/>
            <a:gd name="T157" fmla="*/ T156 w 1792"/>
            <a:gd name="T158" fmla="+- 0 418 -42"/>
            <a:gd name="T159" fmla="*/ 418 h 596"/>
            <a:gd name="T160" fmla="+- 0 1675 700"/>
            <a:gd name="T161" fmla="*/ T160 w 1792"/>
            <a:gd name="T162" fmla="+- 0 321 -42"/>
            <a:gd name="T163" fmla="*/ 321 h 596"/>
            <a:gd name="T164" fmla="+- 0 1737 700"/>
            <a:gd name="T165" fmla="*/ T164 w 1792"/>
            <a:gd name="T166" fmla="+- 0 478 -42"/>
            <a:gd name="T167" fmla="*/ 478 h 596"/>
            <a:gd name="T168" fmla="+- 0 1737 700"/>
            <a:gd name="T169" fmla="*/ T168 w 1792"/>
            <a:gd name="T170" fmla="+- 0 517 -42"/>
            <a:gd name="T171" fmla="*/ 517 h 596"/>
            <a:gd name="T172" fmla="+- 0 1662 700"/>
            <a:gd name="T173" fmla="*/ T172 w 1792"/>
            <a:gd name="T174" fmla="+- 0 544 -42"/>
            <a:gd name="T175" fmla="*/ 544 h 596"/>
            <a:gd name="T176" fmla="+- 0 1945 700"/>
            <a:gd name="T177" fmla="*/ T176 w 1792"/>
            <a:gd name="T178" fmla="+- 0 544 -42"/>
            <a:gd name="T179" fmla="*/ 544 h 596"/>
            <a:gd name="T180" fmla="+- 0 2251 700"/>
            <a:gd name="T181" fmla="*/ T180 w 1792"/>
            <a:gd name="T182" fmla="+- 0 -16 -42"/>
            <a:gd name="T183" fmla="*/ -16 h 596"/>
            <a:gd name="T184" fmla="+- 0 2326 700"/>
            <a:gd name="T185" fmla="*/ T184 w 1792"/>
            <a:gd name="T186" fmla="+- 0 19 -42"/>
            <a:gd name="T187" fmla="*/ 19 h 596"/>
            <a:gd name="T188" fmla="+- 0 2319 700"/>
            <a:gd name="T189" fmla="*/ T188 w 1792"/>
            <a:gd name="T190" fmla="+- 0 82 -42"/>
            <a:gd name="T191" fmla="*/ 82 h 596"/>
            <a:gd name="T192" fmla="+- 0 2214 700"/>
            <a:gd name="T193" fmla="*/ T192 w 1792"/>
            <a:gd name="T194" fmla="+- 0 265 -42"/>
            <a:gd name="T195" fmla="*/ 265 h 596"/>
            <a:gd name="T196" fmla="+- 0 2100 700"/>
            <a:gd name="T197" fmla="*/ T196 w 1792"/>
            <a:gd name="T198" fmla="+- 0 39 -42"/>
            <a:gd name="T199" fmla="*/ 39 h 596"/>
            <a:gd name="T200" fmla="+- 0 2099 700"/>
            <a:gd name="T201" fmla="*/ T200 w 1792"/>
            <a:gd name="T202" fmla="+- 0 5 -42"/>
            <a:gd name="T203" fmla="*/ 5 h 596"/>
            <a:gd name="T204" fmla="+- 0 2169 700"/>
            <a:gd name="T205" fmla="*/ T204 w 1792"/>
            <a:gd name="T206" fmla="+- 0 -17 -42"/>
            <a:gd name="T207" fmla="*/ -17 h 596"/>
            <a:gd name="T208" fmla="+- 0 1889 700"/>
            <a:gd name="T209" fmla="*/ T208 w 1792"/>
            <a:gd name="T210" fmla="+- 0 -17 -42"/>
            <a:gd name="T211" fmla="*/ -17 h 596"/>
            <a:gd name="T212" fmla="+- 0 1978 700"/>
            <a:gd name="T213" fmla="*/ T212 w 1792"/>
            <a:gd name="T214" fmla="+- 0 34 -42"/>
            <a:gd name="T215" fmla="*/ 34 h 596"/>
            <a:gd name="T216" fmla="+- 0 2118 700"/>
            <a:gd name="T217" fmla="*/ T216 w 1792"/>
            <a:gd name="T218" fmla="+- 0 469 -42"/>
            <a:gd name="T219" fmla="*/ 469 h 596"/>
            <a:gd name="T220" fmla="+- 0 2066 700"/>
            <a:gd name="T221" fmla="*/ T220 w 1792"/>
            <a:gd name="T222" fmla="+- 0 539 -42"/>
            <a:gd name="T223" fmla="*/ 539 h 596"/>
            <a:gd name="T224" fmla="+- 0 2338 700"/>
            <a:gd name="T225" fmla="*/ T224 w 1792"/>
            <a:gd name="T226" fmla="+- 0 554 -42"/>
            <a:gd name="T227" fmla="*/ 554 h 596"/>
            <a:gd name="T228" fmla="+- 0 2242 700"/>
            <a:gd name="T229" fmla="*/ T228 w 1792"/>
            <a:gd name="T230" fmla="+- 0 528 -42"/>
            <a:gd name="T231" fmla="*/ 528 h 596"/>
            <a:gd name="T232" fmla="+- 0 2223 700"/>
            <a:gd name="T233" fmla="*/ T232 w 1792"/>
            <a:gd name="T234" fmla="+- 0 287 -42"/>
            <a:gd name="T235" fmla="*/ 287 h 596"/>
            <a:gd name="T236" fmla="+- 0 2350 700"/>
            <a:gd name="T237" fmla="*/ T236 w 1792"/>
            <a:gd name="T238" fmla="+- 0 78 -42"/>
            <a:gd name="T239" fmla="*/ 78 h 596"/>
            <a:gd name="T240" fmla="+- 0 2408 700"/>
            <a:gd name="T241" fmla="*/ T240 w 1792"/>
            <a:gd name="T242" fmla="+- 0 19 -42"/>
            <a:gd name="T243" fmla="*/ 19 h 596"/>
            <a:gd name="T244" fmla="+- 0 2492 700"/>
            <a:gd name="T245" fmla="*/ T244 w 1792"/>
            <a:gd name="T246" fmla="+- 0 -17 -42"/>
            <a:gd name="T247" fmla="*/ -17 h 5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Lst>
          <a:rect l="0" t="0" r="r" b="b"/>
          <a:pathLst>
            <a:path w="1792" h="596">
              <a:moveTo>
                <a:pt x="563" y="433"/>
              </a:moveTo>
              <a:lnTo>
                <a:pt x="555" y="384"/>
              </a:lnTo>
              <a:lnTo>
                <a:pt x="531" y="345"/>
              </a:lnTo>
              <a:lnTo>
                <a:pt x="490" y="315"/>
              </a:lnTo>
              <a:lnTo>
                <a:pt x="448" y="298"/>
              </a:lnTo>
              <a:lnTo>
                <a:pt x="448" y="439"/>
              </a:lnTo>
              <a:lnTo>
                <a:pt x="437" y="501"/>
              </a:lnTo>
              <a:lnTo>
                <a:pt x="408" y="544"/>
              </a:lnTo>
              <a:lnTo>
                <a:pt x="360" y="567"/>
              </a:lnTo>
              <a:lnTo>
                <a:pt x="292" y="575"/>
              </a:lnTo>
              <a:lnTo>
                <a:pt x="249" y="571"/>
              </a:lnTo>
              <a:lnTo>
                <a:pt x="221" y="560"/>
              </a:lnTo>
              <a:lnTo>
                <a:pt x="206" y="538"/>
              </a:lnTo>
              <a:lnTo>
                <a:pt x="201" y="506"/>
              </a:lnTo>
              <a:lnTo>
                <a:pt x="198" y="158"/>
              </a:lnTo>
              <a:lnTo>
                <a:pt x="221" y="196"/>
              </a:lnTo>
              <a:lnTo>
                <a:pt x="252" y="229"/>
              </a:lnTo>
              <a:lnTo>
                <a:pt x="294" y="259"/>
              </a:lnTo>
              <a:lnTo>
                <a:pt x="378" y="307"/>
              </a:lnTo>
              <a:lnTo>
                <a:pt x="399" y="320"/>
              </a:lnTo>
              <a:lnTo>
                <a:pt x="411" y="329"/>
              </a:lnTo>
              <a:lnTo>
                <a:pt x="415" y="332"/>
              </a:lnTo>
              <a:lnTo>
                <a:pt x="434" y="355"/>
              </a:lnTo>
              <a:lnTo>
                <a:pt x="444" y="381"/>
              </a:lnTo>
              <a:lnTo>
                <a:pt x="447" y="409"/>
              </a:lnTo>
              <a:lnTo>
                <a:pt x="448" y="439"/>
              </a:lnTo>
              <a:lnTo>
                <a:pt x="448" y="298"/>
              </a:lnTo>
              <a:lnTo>
                <a:pt x="433" y="293"/>
              </a:lnTo>
              <a:lnTo>
                <a:pt x="382" y="276"/>
              </a:lnTo>
              <a:lnTo>
                <a:pt x="340" y="258"/>
              </a:lnTo>
              <a:lnTo>
                <a:pt x="303" y="239"/>
              </a:lnTo>
              <a:lnTo>
                <a:pt x="268" y="217"/>
              </a:lnTo>
              <a:lnTo>
                <a:pt x="229" y="177"/>
              </a:lnTo>
              <a:lnTo>
                <a:pt x="219" y="158"/>
              </a:lnTo>
              <a:lnTo>
                <a:pt x="209" y="138"/>
              </a:lnTo>
              <a:lnTo>
                <a:pt x="202" y="108"/>
              </a:lnTo>
              <a:lnTo>
                <a:pt x="201" y="96"/>
              </a:lnTo>
              <a:lnTo>
                <a:pt x="206" y="67"/>
              </a:lnTo>
              <a:lnTo>
                <a:pt x="221" y="48"/>
              </a:lnTo>
              <a:lnTo>
                <a:pt x="248" y="39"/>
              </a:lnTo>
              <a:lnTo>
                <a:pt x="289" y="36"/>
              </a:lnTo>
              <a:lnTo>
                <a:pt x="351" y="42"/>
              </a:lnTo>
              <a:lnTo>
                <a:pt x="395" y="61"/>
              </a:lnTo>
              <a:lnTo>
                <a:pt x="420" y="95"/>
              </a:lnTo>
              <a:lnTo>
                <a:pt x="429" y="147"/>
              </a:lnTo>
              <a:lnTo>
                <a:pt x="426" y="178"/>
              </a:lnTo>
              <a:lnTo>
                <a:pt x="418" y="206"/>
              </a:lnTo>
              <a:lnTo>
                <a:pt x="405" y="228"/>
              </a:lnTo>
              <a:lnTo>
                <a:pt x="388" y="245"/>
              </a:lnTo>
              <a:lnTo>
                <a:pt x="393" y="247"/>
              </a:lnTo>
              <a:lnTo>
                <a:pt x="405" y="252"/>
              </a:lnTo>
              <a:lnTo>
                <a:pt x="421" y="257"/>
              </a:lnTo>
              <a:lnTo>
                <a:pt x="440" y="262"/>
              </a:lnTo>
              <a:lnTo>
                <a:pt x="484" y="244"/>
              </a:lnTo>
              <a:lnTo>
                <a:pt x="517" y="219"/>
              </a:lnTo>
              <a:lnTo>
                <a:pt x="538" y="186"/>
              </a:lnTo>
              <a:lnTo>
                <a:pt x="545" y="147"/>
              </a:lnTo>
              <a:lnTo>
                <a:pt x="530" y="92"/>
              </a:lnTo>
              <a:lnTo>
                <a:pt x="487" y="51"/>
              </a:lnTo>
              <a:lnTo>
                <a:pt x="449" y="36"/>
              </a:lnTo>
              <a:lnTo>
                <a:pt x="420" y="24"/>
              </a:lnTo>
              <a:lnTo>
                <a:pt x="330" y="15"/>
              </a:lnTo>
              <a:lnTo>
                <a:pt x="0" y="15"/>
              </a:lnTo>
              <a:lnTo>
                <a:pt x="0" y="24"/>
              </a:lnTo>
              <a:lnTo>
                <a:pt x="51" y="30"/>
              </a:lnTo>
              <a:lnTo>
                <a:pt x="80" y="41"/>
              </a:lnTo>
              <a:lnTo>
                <a:pt x="93" y="63"/>
              </a:lnTo>
              <a:lnTo>
                <a:pt x="96" y="100"/>
              </a:lnTo>
              <a:lnTo>
                <a:pt x="96" y="510"/>
              </a:lnTo>
              <a:lnTo>
                <a:pt x="93" y="548"/>
              </a:lnTo>
              <a:lnTo>
                <a:pt x="81" y="570"/>
              </a:lnTo>
              <a:lnTo>
                <a:pt x="52" y="581"/>
              </a:lnTo>
              <a:lnTo>
                <a:pt x="0" y="587"/>
              </a:lnTo>
              <a:lnTo>
                <a:pt x="0" y="596"/>
              </a:lnTo>
              <a:lnTo>
                <a:pt x="307" y="596"/>
              </a:lnTo>
              <a:lnTo>
                <a:pt x="371" y="594"/>
              </a:lnTo>
              <a:lnTo>
                <a:pt x="419" y="588"/>
              </a:lnTo>
              <a:lnTo>
                <a:pt x="457" y="576"/>
              </a:lnTo>
              <a:lnTo>
                <a:pt x="460" y="575"/>
              </a:lnTo>
              <a:lnTo>
                <a:pt x="493" y="557"/>
              </a:lnTo>
              <a:lnTo>
                <a:pt x="523" y="533"/>
              </a:lnTo>
              <a:lnTo>
                <a:pt x="545" y="504"/>
              </a:lnTo>
              <a:lnTo>
                <a:pt x="559" y="471"/>
              </a:lnTo>
              <a:lnTo>
                <a:pt x="563" y="433"/>
              </a:lnTo>
              <a:close/>
              <a:moveTo>
                <a:pt x="1245" y="586"/>
              </a:moveTo>
              <a:lnTo>
                <a:pt x="1232" y="585"/>
              </a:lnTo>
              <a:lnTo>
                <a:pt x="1198" y="578"/>
              </a:lnTo>
              <a:lnTo>
                <a:pt x="1175" y="563"/>
              </a:lnTo>
              <a:lnTo>
                <a:pt x="1156" y="535"/>
              </a:lnTo>
              <a:lnTo>
                <a:pt x="1134" y="485"/>
              </a:lnTo>
              <a:lnTo>
                <a:pt x="1085" y="363"/>
              </a:lnTo>
              <a:lnTo>
                <a:pt x="1077" y="343"/>
              </a:lnTo>
              <a:lnTo>
                <a:pt x="977" y="96"/>
              </a:lnTo>
              <a:lnTo>
                <a:pt x="967" y="70"/>
              </a:lnTo>
              <a:lnTo>
                <a:pt x="967" y="343"/>
              </a:lnTo>
              <a:lnTo>
                <a:pt x="773" y="343"/>
              </a:lnTo>
              <a:lnTo>
                <a:pt x="869" y="96"/>
              </a:lnTo>
              <a:lnTo>
                <a:pt x="967" y="343"/>
              </a:lnTo>
              <a:lnTo>
                <a:pt x="967" y="70"/>
              </a:lnTo>
              <a:lnTo>
                <a:pt x="939" y="0"/>
              </a:lnTo>
              <a:lnTo>
                <a:pt x="887" y="0"/>
              </a:lnTo>
              <a:lnTo>
                <a:pt x="726" y="410"/>
              </a:lnTo>
              <a:lnTo>
                <a:pt x="716" y="434"/>
              </a:lnTo>
              <a:lnTo>
                <a:pt x="703" y="460"/>
              </a:lnTo>
              <a:lnTo>
                <a:pt x="690" y="486"/>
              </a:lnTo>
              <a:lnTo>
                <a:pt x="678" y="509"/>
              </a:lnTo>
              <a:lnTo>
                <a:pt x="656" y="539"/>
              </a:lnTo>
              <a:lnTo>
                <a:pt x="632" y="561"/>
              </a:lnTo>
              <a:lnTo>
                <a:pt x="603" y="576"/>
              </a:lnTo>
              <a:lnTo>
                <a:pt x="565" y="586"/>
              </a:lnTo>
              <a:lnTo>
                <a:pt x="565" y="596"/>
              </a:lnTo>
              <a:lnTo>
                <a:pt x="810" y="596"/>
              </a:lnTo>
              <a:lnTo>
                <a:pt x="810" y="587"/>
              </a:lnTo>
              <a:lnTo>
                <a:pt x="769" y="580"/>
              </a:lnTo>
              <a:lnTo>
                <a:pt x="741" y="566"/>
              </a:lnTo>
              <a:lnTo>
                <a:pt x="724" y="545"/>
              </a:lnTo>
              <a:lnTo>
                <a:pt x="719" y="516"/>
              </a:lnTo>
              <a:lnTo>
                <a:pt x="720" y="500"/>
              </a:lnTo>
              <a:lnTo>
                <a:pt x="724" y="482"/>
              </a:lnTo>
              <a:lnTo>
                <a:pt x="730" y="460"/>
              </a:lnTo>
              <a:lnTo>
                <a:pt x="740" y="432"/>
              </a:lnTo>
              <a:lnTo>
                <a:pt x="765" y="363"/>
              </a:lnTo>
              <a:lnTo>
                <a:pt x="975" y="363"/>
              </a:lnTo>
              <a:lnTo>
                <a:pt x="1024" y="485"/>
              </a:lnTo>
              <a:lnTo>
                <a:pt x="1032" y="505"/>
              </a:lnTo>
              <a:lnTo>
                <a:pt x="1037" y="520"/>
              </a:lnTo>
              <a:lnTo>
                <a:pt x="1039" y="532"/>
              </a:lnTo>
              <a:lnTo>
                <a:pt x="1040" y="542"/>
              </a:lnTo>
              <a:lnTo>
                <a:pt x="1037" y="559"/>
              </a:lnTo>
              <a:lnTo>
                <a:pt x="1025" y="571"/>
              </a:lnTo>
              <a:lnTo>
                <a:pt x="1001" y="580"/>
              </a:lnTo>
              <a:lnTo>
                <a:pt x="962" y="586"/>
              </a:lnTo>
              <a:lnTo>
                <a:pt x="962" y="596"/>
              </a:lnTo>
              <a:lnTo>
                <a:pt x="1245" y="596"/>
              </a:lnTo>
              <a:lnTo>
                <a:pt x="1245" y="586"/>
              </a:lnTo>
              <a:close/>
              <a:moveTo>
                <a:pt x="1792" y="15"/>
              </a:moveTo>
              <a:lnTo>
                <a:pt x="1551" y="15"/>
              </a:lnTo>
              <a:lnTo>
                <a:pt x="1551" y="26"/>
              </a:lnTo>
              <a:lnTo>
                <a:pt x="1587" y="33"/>
              </a:lnTo>
              <a:lnTo>
                <a:pt x="1612" y="45"/>
              </a:lnTo>
              <a:lnTo>
                <a:pt x="1626" y="61"/>
              </a:lnTo>
              <a:lnTo>
                <a:pt x="1631" y="82"/>
              </a:lnTo>
              <a:lnTo>
                <a:pt x="1627" y="101"/>
              </a:lnTo>
              <a:lnTo>
                <a:pt x="1619" y="124"/>
              </a:lnTo>
              <a:lnTo>
                <a:pt x="1605" y="151"/>
              </a:lnTo>
              <a:lnTo>
                <a:pt x="1588" y="182"/>
              </a:lnTo>
              <a:lnTo>
                <a:pt x="1514" y="307"/>
              </a:lnTo>
              <a:lnTo>
                <a:pt x="1412" y="108"/>
              </a:lnTo>
              <a:lnTo>
                <a:pt x="1405" y="93"/>
              </a:lnTo>
              <a:lnTo>
                <a:pt x="1400" y="81"/>
              </a:lnTo>
              <a:lnTo>
                <a:pt x="1397" y="71"/>
              </a:lnTo>
              <a:lnTo>
                <a:pt x="1396" y="61"/>
              </a:lnTo>
              <a:lnTo>
                <a:pt x="1399" y="47"/>
              </a:lnTo>
              <a:lnTo>
                <a:pt x="1411" y="37"/>
              </a:lnTo>
              <a:lnTo>
                <a:pt x="1433" y="30"/>
              </a:lnTo>
              <a:lnTo>
                <a:pt x="1469" y="25"/>
              </a:lnTo>
              <a:lnTo>
                <a:pt x="1469" y="15"/>
              </a:lnTo>
              <a:lnTo>
                <a:pt x="1189" y="15"/>
              </a:lnTo>
              <a:lnTo>
                <a:pt x="1189" y="25"/>
              </a:lnTo>
              <a:lnTo>
                <a:pt x="1229" y="34"/>
              </a:lnTo>
              <a:lnTo>
                <a:pt x="1256" y="49"/>
              </a:lnTo>
              <a:lnTo>
                <a:pt x="1278" y="76"/>
              </a:lnTo>
              <a:lnTo>
                <a:pt x="1305" y="124"/>
              </a:lnTo>
              <a:lnTo>
                <a:pt x="1418" y="341"/>
              </a:lnTo>
              <a:lnTo>
                <a:pt x="1418" y="511"/>
              </a:lnTo>
              <a:lnTo>
                <a:pt x="1415" y="548"/>
              </a:lnTo>
              <a:lnTo>
                <a:pt x="1400" y="570"/>
              </a:lnTo>
              <a:lnTo>
                <a:pt x="1366" y="581"/>
              </a:lnTo>
              <a:lnTo>
                <a:pt x="1305" y="587"/>
              </a:lnTo>
              <a:lnTo>
                <a:pt x="1305" y="596"/>
              </a:lnTo>
              <a:lnTo>
                <a:pt x="1638" y="596"/>
              </a:lnTo>
              <a:lnTo>
                <a:pt x="1638" y="587"/>
              </a:lnTo>
              <a:lnTo>
                <a:pt x="1576" y="581"/>
              </a:lnTo>
              <a:lnTo>
                <a:pt x="1542" y="570"/>
              </a:lnTo>
              <a:lnTo>
                <a:pt x="1527" y="548"/>
              </a:lnTo>
              <a:lnTo>
                <a:pt x="1523" y="511"/>
              </a:lnTo>
              <a:lnTo>
                <a:pt x="1523" y="329"/>
              </a:lnTo>
              <a:lnTo>
                <a:pt x="1609" y="184"/>
              </a:lnTo>
              <a:lnTo>
                <a:pt x="1632" y="147"/>
              </a:lnTo>
              <a:lnTo>
                <a:pt x="1650" y="120"/>
              </a:lnTo>
              <a:lnTo>
                <a:pt x="1666" y="99"/>
              </a:lnTo>
              <a:lnTo>
                <a:pt x="1685" y="81"/>
              </a:lnTo>
              <a:lnTo>
                <a:pt x="1708" y="61"/>
              </a:lnTo>
              <a:lnTo>
                <a:pt x="1733" y="45"/>
              </a:lnTo>
              <a:lnTo>
                <a:pt x="1760" y="34"/>
              </a:lnTo>
              <a:lnTo>
                <a:pt x="1792" y="25"/>
              </a:lnTo>
              <a:lnTo>
                <a:pt x="1792" y="15"/>
              </a:lnTo>
              <a:close/>
            </a:path>
          </a:pathLst>
        </a:custGeom>
        <a:solidFill>
          <a:srgbClr val="36457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2"/>
  <sheetViews>
    <sheetView tabSelected="1" zoomScale="85" zoomScaleNormal="85" workbookViewId="0">
      <selection sqref="A1:C2"/>
    </sheetView>
  </sheetViews>
  <sheetFormatPr defaultColWidth="27.42578125" defaultRowHeight="15" x14ac:dyDescent="0.25"/>
  <cols>
    <col min="1" max="1" width="52.5703125" customWidth="1"/>
    <col min="2" max="2" width="4.140625" customWidth="1"/>
    <col min="3" max="3" width="18.5703125" customWidth="1"/>
    <col min="4" max="4" width="10.7109375" customWidth="1"/>
    <col min="5" max="5" width="6.5703125" customWidth="1"/>
    <col min="6" max="6" width="10.7109375" customWidth="1"/>
    <col min="7" max="7" width="6.5703125" customWidth="1"/>
    <col min="8" max="8" width="10.7109375" customWidth="1"/>
    <col min="9" max="9" width="6.28515625" customWidth="1"/>
  </cols>
  <sheetData>
    <row r="1" spans="1:9" x14ac:dyDescent="0.25">
      <c r="A1" s="48" t="s">
        <v>12</v>
      </c>
      <c r="B1" s="48"/>
      <c r="C1" s="48"/>
    </row>
    <row r="2" spans="1:9" x14ac:dyDescent="0.25">
      <c r="A2" s="48"/>
      <c r="B2" s="48"/>
      <c r="C2" s="48"/>
    </row>
    <row r="3" spans="1:9" x14ac:dyDescent="0.25">
      <c r="A3" s="51" t="s">
        <v>0</v>
      </c>
      <c r="B3" s="51"/>
      <c r="C3" s="51"/>
    </row>
    <row r="4" spans="1:9" x14ac:dyDescent="0.25">
      <c r="A4" s="52" t="s">
        <v>1</v>
      </c>
      <c r="B4" s="52"/>
      <c r="C4" s="52"/>
    </row>
    <row r="5" spans="1:9" x14ac:dyDescent="0.25">
      <c r="A5" s="3" t="s">
        <v>2</v>
      </c>
      <c r="B5" s="4"/>
      <c r="C5" s="3"/>
    </row>
    <row r="6" spans="1:9" x14ac:dyDescent="0.25">
      <c r="A6" s="5" t="s">
        <v>3</v>
      </c>
      <c r="B6" s="4" t="s">
        <v>4</v>
      </c>
      <c r="C6" s="7">
        <v>5000000</v>
      </c>
    </row>
    <row r="7" spans="1:9" x14ac:dyDescent="0.25">
      <c r="A7" s="5" t="s">
        <v>5</v>
      </c>
      <c r="B7" s="4" t="s">
        <v>6</v>
      </c>
      <c r="C7" s="8">
        <v>0.02</v>
      </c>
    </row>
    <row r="8" spans="1:9" x14ac:dyDescent="0.25">
      <c r="A8" s="5" t="s">
        <v>7</v>
      </c>
      <c r="B8" s="6" t="s">
        <v>8</v>
      </c>
      <c r="C8" s="9">
        <v>2.5000000000000001E-3</v>
      </c>
    </row>
    <row r="9" spans="1:9" x14ac:dyDescent="0.25">
      <c r="A9" s="5" t="s">
        <v>9</v>
      </c>
      <c r="B9" s="6" t="s">
        <v>10</v>
      </c>
      <c r="C9" s="9">
        <v>2E-3</v>
      </c>
    </row>
    <row r="11" spans="1:9" x14ac:dyDescent="0.25">
      <c r="A11" s="49" t="s">
        <v>144</v>
      </c>
      <c r="B11" s="49"/>
      <c r="C11" s="49"/>
      <c r="D11" s="50" t="s">
        <v>13</v>
      </c>
      <c r="E11" s="50"/>
      <c r="F11" s="50" t="s">
        <v>14</v>
      </c>
      <c r="G11" s="50"/>
      <c r="H11" s="50" t="s">
        <v>15</v>
      </c>
      <c r="I11" s="50"/>
    </row>
    <row r="12" spans="1:9" x14ac:dyDescent="0.25">
      <c r="A12" s="49"/>
      <c r="B12" s="49"/>
      <c r="C12" s="49"/>
      <c r="D12" s="10" t="s">
        <v>16</v>
      </c>
      <c r="E12" s="11">
        <v>0.2</v>
      </c>
      <c r="F12" s="10" t="s">
        <v>17</v>
      </c>
      <c r="G12" s="11">
        <v>-0.2</v>
      </c>
      <c r="H12" s="10" t="s">
        <v>18</v>
      </c>
      <c r="I12" s="11">
        <v>0</v>
      </c>
    </row>
    <row r="13" spans="1:9" x14ac:dyDescent="0.25">
      <c r="A13" s="5" t="s">
        <v>19</v>
      </c>
      <c r="B13" s="6" t="s">
        <v>20</v>
      </c>
      <c r="C13" s="12" t="s">
        <v>21</v>
      </c>
      <c r="D13" s="45">
        <f>+$C$6</f>
        <v>5000000</v>
      </c>
      <c r="E13" s="45"/>
      <c r="F13" s="45">
        <f>+$C$6</f>
        <v>5000000</v>
      </c>
      <c r="G13" s="45"/>
      <c r="H13" s="45">
        <f>+$C$6</f>
        <v>5000000</v>
      </c>
      <c r="I13" s="45"/>
    </row>
    <row r="14" spans="1:9" x14ac:dyDescent="0.25">
      <c r="A14" s="5" t="s">
        <v>22</v>
      </c>
      <c r="B14" s="6" t="s">
        <v>23</v>
      </c>
      <c r="C14" s="12" t="s">
        <v>24</v>
      </c>
      <c r="D14" s="45">
        <f>D13*E12</f>
        <v>1000000</v>
      </c>
      <c r="E14" s="45"/>
      <c r="F14" s="45">
        <f>F13*G12</f>
        <v>-1000000</v>
      </c>
      <c r="G14" s="45"/>
      <c r="H14" s="47">
        <f>H13*I12</f>
        <v>0</v>
      </c>
      <c r="I14" s="47"/>
    </row>
    <row r="15" spans="1:9" x14ac:dyDescent="0.25">
      <c r="A15" s="5" t="s">
        <v>25</v>
      </c>
      <c r="B15" s="6" t="s">
        <v>26</v>
      </c>
      <c r="C15" s="12" t="s">
        <v>27</v>
      </c>
      <c r="D15" s="45">
        <f>D13+D14</f>
        <v>6000000</v>
      </c>
      <c r="E15" s="45"/>
      <c r="F15" s="45">
        <f>F13+F14</f>
        <v>4000000</v>
      </c>
      <c r="G15" s="45"/>
      <c r="H15" s="45">
        <f>H13+H14</f>
        <v>5000000</v>
      </c>
      <c r="I15" s="45"/>
    </row>
    <row r="16" spans="1:9" x14ac:dyDescent="0.25">
      <c r="A16" s="44"/>
      <c r="B16" s="44"/>
      <c r="C16" s="44"/>
      <c r="D16" s="44"/>
      <c r="E16" s="44"/>
      <c r="F16" s="44"/>
      <c r="G16" s="44"/>
      <c r="H16" s="44"/>
      <c r="I16" s="44"/>
    </row>
    <row r="17" spans="1:10" x14ac:dyDescent="0.25">
      <c r="A17" s="5" t="s">
        <v>28</v>
      </c>
      <c r="B17" s="6" t="s">
        <v>29</v>
      </c>
      <c r="C17" s="12" t="s">
        <v>30</v>
      </c>
      <c r="D17" s="46">
        <f>(D13+D15)/2</f>
        <v>5500000</v>
      </c>
      <c r="E17" s="46"/>
      <c r="F17" s="46">
        <f>(F13+F15)/2</f>
        <v>4500000</v>
      </c>
      <c r="G17" s="46"/>
      <c r="H17" s="46">
        <f>(H13+H15)/2</f>
        <v>5000000</v>
      </c>
      <c r="I17" s="46"/>
    </row>
    <row r="18" spans="1:10" x14ac:dyDescent="0.25">
      <c r="A18" s="44"/>
      <c r="B18" s="44"/>
      <c r="C18" s="44"/>
      <c r="D18" s="44"/>
      <c r="E18" s="44"/>
      <c r="F18" s="44"/>
      <c r="G18" s="44"/>
      <c r="H18" s="44"/>
      <c r="I18" s="44"/>
    </row>
    <row r="19" spans="1:10" x14ac:dyDescent="0.25">
      <c r="A19" s="5" t="s">
        <v>31</v>
      </c>
      <c r="B19" s="6" t="s">
        <v>32</v>
      </c>
      <c r="C19" s="12" t="s">
        <v>33</v>
      </c>
      <c r="D19" s="45">
        <f>+D17*-$C$8</f>
        <v>-13750</v>
      </c>
      <c r="E19" s="45"/>
      <c r="F19" s="45">
        <f>+F17*-$C$8</f>
        <v>-11250</v>
      </c>
      <c r="G19" s="45"/>
      <c r="H19" s="45">
        <f>+H17*-$C$8</f>
        <v>-12500</v>
      </c>
      <c r="I19" s="45"/>
      <c r="J19" s="32"/>
    </row>
    <row r="20" spans="1:10" x14ac:dyDescent="0.25">
      <c r="A20" s="5" t="s">
        <v>9</v>
      </c>
      <c r="B20" s="6" t="s">
        <v>34</v>
      </c>
      <c r="C20" s="12" t="s">
        <v>35</v>
      </c>
      <c r="D20" s="45">
        <f>+D17*-$C$9</f>
        <v>-11000</v>
      </c>
      <c r="E20" s="45"/>
      <c r="F20" s="45">
        <f>+F17*-$C$9</f>
        <v>-9000</v>
      </c>
      <c r="G20" s="45"/>
      <c r="H20" s="45">
        <f>+H17*-$C$9</f>
        <v>-10000</v>
      </c>
      <c r="I20" s="45"/>
    </row>
    <row r="21" spans="1:10" x14ac:dyDescent="0.25">
      <c r="A21" s="5" t="s">
        <v>36</v>
      </c>
      <c r="B21" s="6" t="s">
        <v>37</v>
      </c>
      <c r="C21" s="5" t="s">
        <v>38</v>
      </c>
      <c r="D21" s="45">
        <f>+(D17+D19+D20)*-$C$7</f>
        <v>-109505</v>
      </c>
      <c r="E21" s="45"/>
      <c r="F21" s="45">
        <f>+(F17+F19+F20)*-$C$7</f>
        <v>-89595</v>
      </c>
      <c r="G21" s="45"/>
      <c r="H21" s="45">
        <f>+(H17+H19+H20)*-$C$7</f>
        <v>-99550</v>
      </c>
      <c r="I21" s="45"/>
    </row>
    <row r="22" spans="1:10" x14ac:dyDescent="0.25">
      <c r="A22" s="5" t="s">
        <v>40</v>
      </c>
      <c r="B22" s="6" t="s">
        <v>39</v>
      </c>
      <c r="C22" s="5" t="s">
        <v>70</v>
      </c>
      <c r="D22" s="45">
        <f>SUM(D19:E21)</f>
        <v>-134255</v>
      </c>
      <c r="E22" s="45"/>
      <c r="F22" s="45">
        <f>SUM(F19:G21)</f>
        <v>-109845</v>
      </c>
      <c r="G22" s="45"/>
      <c r="H22" s="45">
        <f>SUM(H19:I21)</f>
        <v>-122050</v>
      </c>
      <c r="I22" s="45"/>
    </row>
    <row r="23" spans="1:10" x14ac:dyDescent="0.25">
      <c r="A23" s="44"/>
      <c r="B23" s="44"/>
      <c r="C23" s="44"/>
      <c r="D23" s="44"/>
      <c r="E23" s="44"/>
      <c r="F23" s="44"/>
      <c r="G23" s="44"/>
      <c r="H23" s="44"/>
      <c r="I23" s="44"/>
    </row>
    <row r="24" spans="1:10" x14ac:dyDescent="0.25">
      <c r="A24" s="5" t="s">
        <v>42</v>
      </c>
      <c r="B24" s="6" t="s">
        <v>41</v>
      </c>
      <c r="C24" s="5" t="s">
        <v>72</v>
      </c>
      <c r="D24" s="45">
        <f>D15+D22</f>
        <v>5865745</v>
      </c>
      <c r="E24" s="45"/>
      <c r="F24" s="45">
        <f>F15+F22</f>
        <v>3890155</v>
      </c>
      <c r="G24" s="45"/>
      <c r="H24" s="45">
        <f>H15+H22</f>
        <v>4877950</v>
      </c>
      <c r="I24" s="45"/>
    </row>
    <row r="25" spans="1:10" x14ac:dyDescent="0.25">
      <c r="A25" s="13" t="s">
        <v>44</v>
      </c>
      <c r="B25" s="6" t="s">
        <v>43</v>
      </c>
      <c r="C25" s="5" t="s">
        <v>137</v>
      </c>
      <c r="D25" s="39">
        <f>+D24/D13-1</f>
        <v>0.173149</v>
      </c>
      <c r="E25" s="39"/>
      <c r="F25" s="39">
        <f>+F24/F13-1</f>
        <v>-0.22196899999999997</v>
      </c>
      <c r="G25" s="39"/>
      <c r="H25" s="39">
        <f>+H24/H13-1</f>
        <v>-2.4410000000000043E-2</v>
      </c>
      <c r="I25" s="39"/>
    </row>
    <row r="26" spans="1:10" x14ac:dyDescent="0.25">
      <c r="A26" s="41"/>
      <c r="B26" s="42"/>
      <c r="C26" s="42"/>
      <c r="D26" s="42"/>
      <c r="E26" s="42"/>
      <c r="F26" s="42"/>
      <c r="G26" s="42"/>
      <c r="H26" s="42"/>
      <c r="I26" s="43"/>
    </row>
    <row r="27" spans="1:10" x14ac:dyDescent="0.25">
      <c r="A27" s="40" t="s">
        <v>46</v>
      </c>
      <c r="B27" s="40"/>
      <c r="C27" s="40"/>
      <c r="D27" s="40"/>
      <c r="E27" s="40"/>
      <c r="F27" s="40"/>
      <c r="G27" s="40"/>
      <c r="H27" s="40"/>
      <c r="I27" s="40"/>
    </row>
    <row r="28" spans="1:10" ht="51.75" customHeight="1" x14ac:dyDescent="0.25">
      <c r="A28" s="38" t="s">
        <v>47</v>
      </c>
      <c r="B28" s="38"/>
      <c r="C28" s="38"/>
      <c r="D28" s="38"/>
      <c r="E28" s="38"/>
      <c r="F28" s="38"/>
      <c r="G28" s="38"/>
      <c r="H28" s="38"/>
      <c r="I28" s="38"/>
    </row>
    <row r="29" spans="1:10" x14ac:dyDescent="0.25">
      <c r="A29" s="38" t="s">
        <v>48</v>
      </c>
      <c r="B29" s="38"/>
      <c r="C29" s="38"/>
      <c r="D29" s="38"/>
      <c r="E29" s="38"/>
      <c r="F29" s="38"/>
      <c r="G29" s="38"/>
      <c r="H29" s="38"/>
      <c r="I29" s="38"/>
    </row>
    <row r="30" spans="1:10" ht="33.75" customHeight="1" x14ac:dyDescent="0.25">
      <c r="A30" s="38" t="s">
        <v>49</v>
      </c>
      <c r="B30" s="38"/>
      <c r="C30" s="38"/>
      <c r="D30" s="38"/>
      <c r="E30" s="38"/>
      <c r="F30" s="38"/>
      <c r="G30" s="38"/>
      <c r="H30" s="38"/>
      <c r="I30" s="38"/>
    </row>
    <row r="31" spans="1:10" ht="33.75" customHeight="1" x14ac:dyDescent="0.25">
      <c r="A31" s="38" t="s">
        <v>50</v>
      </c>
      <c r="B31" s="38"/>
      <c r="C31" s="38"/>
      <c r="D31" s="38"/>
      <c r="E31" s="38"/>
      <c r="F31" s="38"/>
      <c r="G31" s="38"/>
      <c r="H31" s="38"/>
      <c r="I31" s="38"/>
    </row>
    <row r="32" spans="1:10" ht="18" customHeight="1" x14ac:dyDescent="0.25">
      <c r="A32" s="38" t="s">
        <v>51</v>
      </c>
      <c r="B32" s="38"/>
      <c r="C32" s="38"/>
      <c r="D32" s="38"/>
      <c r="E32" s="38"/>
      <c r="F32" s="38"/>
      <c r="G32" s="38"/>
      <c r="H32" s="38"/>
      <c r="I32" s="38"/>
    </row>
  </sheetData>
  <sheetProtection algorithmName="SHA-512" hashValue="7Ukaupbfw9KK69QAzU2NGb6zUUX4BbUECfghTl/qv9CARpH+9V9JFDT3DMBFlzBsxjvzKwUr/4q2Rrunm92y2Q==" saltValue="0DWFq3rQOlfzFoSqIEb4xg==" spinCount="100000" sheet="1" objects="1" scenarios="1"/>
  <protectedRanges>
    <protectedRange sqref="E12 G12" name="One Year Fixed Fee_1"/>
    <protectedRange sqref="C6:C7" name="One Year Fixed Fee"/>
  </protectedRanges>
  <mergeCells count="47">
    <mergeCell ref="A1:C2"/>
    <mergeCell ref="A11:C12"/>
    <mergeCell ref="D11:E11"/>
    <mergeCell ref="F11:G11"/>
    <mergeCell ref="H11:I11"/>
    <mergeCell ref="A3:C3"/>
    <mergeCell ref="A4:C4"/>
    <mergeCell ref="D13:E13"/>
    <mergeCell ref="F13:G13"/>
    <mergeCell ref="H13:I13"/>
    <mergeCell ref="D14:E14"/>
    <mergeCell ref="F14:G14"/>
    <mergeCell ref="H14:I14"/>
    <mergeCell ref="D15:E15"/>
    <mergeCell ref="F15:G15"/>
    <mergeCell ref="H15:I15"/>
    <mergeCell ref="A16:I16"/>
    <mergeCell ref="D17:E17"/>
    <mergeCell ref="F17:G17"/>
    <mergeCell ref="H17:I17"/>
    <mergeCell ref="A18:I18"/>
    <mergeCell ref="D19:E19"/>
    <mergeCell ref="F19:G19"/>
    <mergeCell ref="H19:I19"/>
    <mergeCell ref="D20:E20"/>
    <mergeCell ref="F20:G20"/>
    <mergeCell ref="H20:I20"/>
    <mergeCell ref="D21:E21"/>
    <mergeCell ref="F21:G21"/>
    <mergeCell ref="H21:I21"/>
    <mergeCell ref="D22:E22"/>
    <mergeCell ref="F22:G22"/>
    <mergeCell ref="H22:I22"/>
    <mergeCell ref="A23:I23"/>
    <mergeCell ref="D24:E24"/>
    <mergeCell ref="F24:G24"/>
    <mergeCell ref="H24:I24"/>
    <mergeCell ref="A30:I30"/>
    <mergeCell ref="A31:I31"/>
    <mergeCell ref="A32:I32"/>
    <mergeCell ref="D25:E25"/>
    <mergeCell ref="F25:G25"/>
    <mergeCell ref="H25:I25"/>
    <mergeCell ref="A27:I27"/>
    <mergeCell ref="A28:I28"/>
    <mergeCell ref="A29:I29"/>
    <mergeCell ref="A26:I26"/>
  </mergeCells>
  <dataValidations count="2">
    <dataValidation type="decimal" operator="lessThan" allowBlank="1" showInputMessage="1" showErrorMessage="1" errorTitle="Negen Capital" error="You can only enter negative number here." promptTitle="Loss Scenario" prompt="Please enter only negative number." sqref="G12" xr:uid="{03C7EC0D-DC99-449F-8169-45D7B90FE519}">
      <formula1>0</formula1>
    </dataValidation>
    <dataValidation type="decimal" operator="greaterThan" allowBlank="1" showInputMessage="1" showErrorMessage="1" errorTitle="Negen Capital" error="You can only enter positive number here." promptTitle="Gain Scenario " prompt="Please enter only positive number." sqref="E12" xr:uid="{C8B570A6-CE18-4C6F-97F0-7B0CE4DB0792}">
      <formula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B90F4-B9C9-46F1-A291-BAAB2D86BE2D}">
  <dimension ref="A1:I50"/>
  <sheetViews>
    <sheetView zoomScale="80" zoomScaleNormal="80" workbookViewId="0">
      <selection activeCell="I14" sqref="I14"/>
    </sheetView>
  </sheetViews>
  <sheetFormatPr defaultColWidth="27.42578125" defaultRowHeight="15" x14ac:dyDescent="0.25"/>
  <cols>
    <col min="1" max="1" width="52.5703125" customWidth="1"/>
    <col min="2" max="2" width="4.140625" customWidth="1"/>
    <col min="3" max="3" width="22.85546875" customWidth="1"/>
    <col min="4" max="4" width="10.7109375" customWidth="1"/>
    <col min="5" max="5" width="6.5703125" customWidth="1"/>
    <col min="6" max="6" width="10.7109375" customWidth="1"/>
    <col min="7" max="7" width="6.5703125" customWidth="1"/>
    <col min="8" max="8" width="10.7109375" customWidth="1"/>
    <col min="9" max="9" width="6.28515625" customWidth="1"/>
  </cols>
  <sheetData>
    <row r="1" spans="1:9" x14ac:dyDescent="0.25">
      <c r="A1" s="48" t="s">
        <v>145</v>
      </c>
      <c r="B1" s="48"/>
      <c r="C1" s="48"/>
    </row>
    <row r="2" spans="1:9" x14ac:dyDescent="0.25">
      <c r="A2" s="48"/>
      <c r="B2" s="48"/>
      <c r="C2" s="48"/>
    </row>
    <row r="3" spans="1:9" x14ac:dyDescent="0.25">
      <c r="A3" s="51" t="s">
        <v>0</v>
      </c>
      <c r="B3" s="51"/>
      <c r="C3" s="51"/>
    </row>
    <row r="4" spans="1:9" x14ac:dyDescent="0.25">
      <c r="A4" s="52" t="s">
        <v>1</v>
      </c>
      <c r="B4" s="52"/>
      <c r="C4" s="52"/>
    </row>
    <row r="5" spans="1:9" x14ac:dyDescent="0.25">
      <c r="A5" s="3" t="s">
        <v>2</v>
      </c>
      <c r="B5" s="4"/>
      <c r="C5" s="3"/>
    </row>
    <row r="6" spans="1:9" x14ac:dyDescent="0.25">
      <c r="A6" s="5" t="s">
        <v>3</v>
      </c>
      <c r="B6" s="4" t="s">
        <v>4</v>
      </c>
      <c r="C6" s="7">
        <v>5000000</v>
      </c>
    </row>
    <row r="7" spans="1:9" x14ac:dyDescent="0.25">
      <c r="A7" s="5" t="s">
        <v>5</v>
      </c>
      <c r="B7" s="4" t="s">
        <v>6</v>
      </c>
      <c r="C7" s="8">
        <v>1.2500000000000001E-2</v>
      </c>
    </row>
    <row r="8" spans="1:9" x14ac:dyDescent="0.25">
      <c r="A8" s="5" t="s">
        <v>7</v>
      </c>
      <c r="B8" s="6" t="s">
        <v>8</v>
      </c>
      <c r="C8" s="9">
        <v>2.5000000000000001E-3</v>
      </c>
    </row>
    <row r="9" spans="1:9" x14ac:dyDescent="0.25">
      <c r="A9" s="5" t="s">
        <v>53</v>
      </c>
      <c r="B9" s="6" t="s">
        <v>10</v>
      </c>
      <c r="C9" s="8">
        <v>0.2</v>
      </c>
    </row>
    <row r="10" spans="1:9" x14ac:dyDescent="0.25">
      <c r="A10" s="35" t="s">
        <v>54</v>
      </c>
      <c r="B10" s="33" t="s">
        <v>11</v>
      </c>
      <c r="C10" s="8">
        <v>0.1</v>
      </c>
    </row>
    <row r="11" spans="1:9" x14ac:dyDescent="0.25">
      <c r="A11" s="35" t="s">
        <v>9</v>
      </c>
      <c r="B11" s="33" t="s">
        <v>55</v>
      </c>
      <c r="C11" s="34">
        <v>2E-3</v>
      </c>
    </row>
    <row r="13" spans="1:9" x14ac:dyDescent="0.25">
      <c r="A13" s="49" t="s">
        <v>144</v>
      </c>
      <c r="B13" s="49"/>
      <c r="C13" s="49"/>
      <c r="D13" s="50" t="s">
        <v>13</v>
      </c>
      <c r="E13" s="50"/>
      <c r="F13" s="50" t="s">
        <v>14</v>
      </c>
      <c r="G13" s="50"/>
      <c r="H13" s="50" t="s">
        <v>15</v>
      </c>
      <c r="I13" s="50"/>
    </row>
    <row r="14" spans="1:9" x14ac:dyDescent="0.25">
      <c r="A14" s="49"/>
      <c r="B14" s="49"/>
      <c r="C14" s="49"/>
      <c r="D14" s="10" t="s">
        <v>16</v>
      </c>
      <c r="E14" s="11">
        <v>0.2</v>
      </c>
      <c r="F14" s="10" t="s">
        <v>17</v>
      </c>
      <c r="G14" s="11">
        <v>-0.2</v>
      </c>
      <c r="H14" s="10" t="s">
        <v>18</v>
      </c>
      <c r="I14" s="11">
        <v>0</v>
      </c>
    </row>
    <row r="15" spans="1:9" x14ac:dyDescent="0.25">
      <c r="A15" s="5" t="s">
        <v>19</v>
      </c>
      <c r="B15" s="6" t="s">
        <v>20</v>
      </c>
      <c r="C15" s="12" t="s">
        <v>21</v>
      </c>
      <c r="D15" s="45">
        <f>+$C$6</f>
        <v>5000000</v>
      </c>
      <c r="E15" s="45"/>
      <c r="F15" s="45">
        <f>+$C$6</f>
        <v>5000000</v>
      </c>
      <c r="G15" s="45"/>
      <c r="H15" s="45">
        <f>+$C$6</f>
        <v>5000000</v>
      </c>
      <c r="I15" s="45"/>
    </row>
    <row r="16" spans="1:9" x14ac:dyDescent="0.25">
      <c r="A16" s="5" t="s">
        <v>22</v>
      </c>
      <c r="B16" s="6" t="s">
        <v>23</v>
      </c>
      <c r="C16" s="12" t="s">
        <v>24</v>
      </c>
      <c r="D16" s="45">
        <f>D15*E14</f>
        <v>1000000</v>
      </c>
      <c r="E16" s="45"/>
      <c r="F16" s="45">
        <f>F15*G14</f>
        <v>-1000000</v>
      </c>
      <c r="G16" s="45"/>
      <c r="H16" s="47">
        <f>H15*I14</f>
        <v>0</v>
      </c>
      <c r="I16" s="47"/>
    </row>
    <row r="17" spans="1:9" x14ac:dyDescent="0.25">
      <c r="A17" s="5" t="s">
        <v>25</v>
      </c>
      <c r="B17" s="6" t="s">
        <v>26</v>
      </c>
      <c r="C17" s="12" t="s">
        <v>27</v>
      </c>
      <c r="D17" s="45">
        <f>D15+D16</f>
        <v>6000000</v>
      </c>
      <c r="E17" s="45"/>
      <c r="F17" s="45">
        <f>F15+F16</f>
        <v>4000000</v>
      </c>
      <c r="G17" s="45"/>
      <c r="H17" s="45">
        <f>H15+H16</f>
        <v>5000000</v>
      </c>
      <c r="I17" s="45"/>
    </row>
    <row r="18" spans="1:9" x14ac:dyDescent="0.25">
      <c r="A18" s="44"/>
      <c r="B18" s="44"/>
      <c r="C18" s="44"/>
      <c r="D18" s="44"/>
      <c r="E18" s="44"/>
      <c r="F18" s="44"/>
      <c r="G18" s="44"/>
      <c r="H18" s="44"/>
      <c r="I18" s="44"/>
    </row>
    <row r="19" spans="1:9" x14ac:dyDescent="0.25">
      <c r="A19" s="35" t="s">
        <v>64</v>
      </c>
      <c r="B19" s="33" t="s">
        <v>29</v>
      </c>
      <c r="C19" s="35" t="s">
        <v>30</v>
      </c>
      <c r="D19" s="59">
        <f>(D15+D17)/2</f>
        <v>5500000</v>
      </c>
      <c r="E19" s="59"/>
      <c r="F19" s="59">
        <f>(F15+F17)/2</f>
        <v>4500000</v>
      </c>
      <c r="G19" s="59"/>
      <c r="H19" s="59">
        <f>(H15+H17)/2</f>
        <v>5000000</v>
      </c>
      <c r="I19" s="59"/>
    </row>
    <row r="20" spans="1:9" x14ac:dyDescent="0.25">
      <c r="A20" s="67"/>
      <c r="B20" s="67"/>
      <c r="C20" s="67"/>
      <c r="D20" s="67"/>
      <c r="E20" s="67"/>
      <c r="F20" s="67"/>
      <c r="G20" s="67"/>
      <c r="H20" s="67"/>
      <c r="I20" s="67"/>
    </row>
    <row r="21" spans="1:9" x14ac:dyDescent="0.25">
      <c r="A21" s="35" t="s">
        <v>31</v>
      </c>
      <c r="B21" s="33" t="s">
        <v>32</v>
      </c>
      <c r="C21" s="35" t="s">
        <v>33</v>
      </c>
      <c r="D21" s="59">
        <f>D19*-$C$8</f>
        <v>-13750</v>
      </c>
      <c r="E21" s="59"/>
      <c r="F21" s="59">
        <f>F19*-$C$8</f>
        <v>-11250</v>
      </c>
      <c r="G21" s="59"/>
      <c r="H21" s="59">
        <f>H19*-$C$8</f>
        <v>-12500</v>
      </c>
      <c r="I21" s="59"/>
    </row>
    <row r="22" spans="1:9" x14ac:dyDescent="0.25">
      <c r="A22" s="35" t="s">
        <v>9</v>
      </c>
      <c r="B22" s="33" t="s">
        <v>34</v>
      </c>
      <c r="C22" s="35" t="s">
        <v>66</v>
      </c>
      <c r="D22" s="59">
        <f>D19*-$C$11</f>
        <v>-11000</v>
      </c>
      <c r="E22" s="59"/>
      <c r="F22" s="59">
        <f>F19*-$C$11</f>
        <v>-9000</v>
      </c>
      <c r="G22" s="59"/>
      <c r="H22" s="59">
        <f>H19*-$C$11</f>
        <v>-10000</v>
      </c>
      <c r="I22" s="59"/>
    </row>
    <row r="23" spans="1:9" x14ac:dyDescent="0.25">
      <c r="A23" s="35" t="s">
        <v>36</v>
      </c>
      <c r="B23" s="33" t="s">
        <v>37</v>
      </c>
      <c r="C23" s="35" t="s">
        <v>38</v>
      </c>
      <c r="D23" s="59">
        <f>(D19+D21+D22)*-$C$7</f>
        <v>-68440.625</v>
      </c>
      <c r="E23" s="59"/>
      <c r="F23" s="59">
        <f>(F19+F21+F22)*-$C$7</f>
        <v>-55996.875</v>
      </c>
      <c r="G23" s="59"/>
      <c r="H23" s="59">
        <f>(H19+H21+H22)*-$C$7</f>
        <v>-62218.75</v>
      </c>
      <c r="I23" s="59"/>
    </row>
    <row r="24" spans="1:9" x14ac:dyDescent="0.25">
      <c r="A24" s="35" t="s">
        <v>69</v>
      </c>
      <c r="B24" s="33" t="s">
        <v>39</v>
      </c>
      <c r="C24" s="35" t="s">
        <v>70</v>
      </c>
      <c r="D24" s="59">
        <f>SUM(D21:E23)</f>
        <v>-93190.625</v>
      </c>
      <c r="E24" s="59"/>
      <c r="F24" s="59">
        <f>SUM(F21:G23)</f>
        <v>-76246.875</v>
      </c>
      <c r="G24" s="59"/>
      <c r="H24" s="59">
        <f>SUM(H21:I23)</f>
        <v>-84718.75</v>
      </c>
      <c r="I24" s="59"/>
    </row>
    <row r="25" spans="1:9" x14ac:dyDescent="0.25">
      <c r="A25" s="67"/>
      <c r="B25" s="67"/>
      <c r="C25" s="67"/>
      <c r="D25" s="67"/>
      <c r="E25" s="67"/>
      <c r="F25" s="67"/>
      <c r="G25" s="67"/>
      <c r="H25" s="67"/>
      <c r="I25" s="67"/>
    </row>
    <row r="26" spans="1:9" x14ac:dyDescent="0.25">
      <c r="A26" s="35" t="s">
        <v>71</v>
      </c>
      <c r="B26" s="33" t="s">
        <v>41</v>
      </c>
      <c r="C26" s="35" t="s">
        <v>72</v>
      </c>
      <c r="D26" s="59">
        <f>D17+D24</f>
        <v>5906809.375</v>
      </c>
      <c r="E26" s="59"/>
      <c r="F26" s="59">
        <f>F17+F24</f>
        <v>3923753.125</v>
      </c>
      <c r="G26" s="59"/>
      <c r="H26" s="59">
        <f>H17+H24</f>
        <v>4915281.25</v>
      </c>
      <c r="I26" s="59"/>
    </row>
    <row r="27" spans="1:9" ht="45" x14ac:dyDescent="0.25">
      <c r="A27" s="35" t="s">
        <v>118</v>
      </c>
      <c r="B27" s="33" t="s">
        <v>43</v>
      </c>
      <c r="C27" s="35"/>
      <c r="D27" s="59">
        <f>D15</f>
        <v>5000000</v>
      </c>
      <c r="E27" s="59"/>
      <c r="F27" s="59">
        <f>F15</f>
        <v>5000000</v>
      </c>
      <c r="G27" s="59"/>
      <c r="H27" s="59">
        <f>H15</f>
        <v>5000000</v>
      </c>
      <c r="I27" s="59"/>
    </row>
    <row r="28" spans="1:9" ht="30" x14ac:dyDescent="0.25">
      <c r="A28" s="36" t="s">
        <v>74</v>
      </c>
      <c r="B28" s="33" t="s">
        <v>45</v>
      </c>
      <c r="C28" s="36" t="s">
        <v>75</v>
      </c>
      <c r="D28" s="59">
        <f>D27*$C$10</f>
        <v>500000</v>
      </c>
      <c r="E28" s="59"/>
      <c r="F28" s="59">
        <f>F27*$C$10</f>
        <v>500000</v>
      </c>
      <c r="G28" s="59"/>
      <c r="H28" s="59">
        <f>H27*$C$10</f>
        <v>500000</v>
      </c>
      <c r="I28" s="59"/>
    </row>
    <row r="29" spans="1:9" ht="45" x14ac:dyDescent="0.25">
      <c r="A29" s="35" t="s">
        <v>76</v>
      </c>
      <c r="B29" s="33" t="s">
        <v>77</v>
      </c>
      <c r="C29" s="35" t="s">
        <v>78</v>
      </c>
      <c r="D29" s="68" t="str">
        <f>IF(D26&gt;(D27+D28),("Yes"),("No Pfee"))</f>
        <v>Yes</v>
      </c>
      <c r="E29" s="68"/>
      <c r="F29" s="68" t="str">
        <f>IF(F26&gt;(F27+F28),("Yes"),("No Pfee"))</f>
        <v>No Pfee</v>
      </c>
      <c r="G29" s="68"/>
      <c r="H29" s="68" t="str">
        <f>IF(H26&gt;(H27+H28),("Yes"),("No Pfee"))</f>
        <v>No Pfee</v>
      </c>
      <c r="I29" s="68"/>
    </row>
    <row r="30" spans="1:9" x14ac:dyDescent="0.25">
      <c r="A30" s="69" t="s">
        <v>119</v>
      </c>
      <c r="B30" s="69"/>
      <c r="C30" s="69"/>
      <c r="D30" s="69"/>
      <c r="E30" s="69"/>
      <c r="F30" s="69"/>
      <c r="G30" s="69"/>
      <c r="H30" s="69"/>
      <c r="I30" s="69"/>
    </row>
    <row r="31" spans="1:9" ht="14.45" customHeight="1" x14ac:dyDescent="0.25">
      <c r="A31" s="35" t="s">
        <v>80</v>
      </c>
      <c r="B31" s="33" t="s">
        <v>81</v>
      </c>
      <c r="C31" s="35" t="s">
        <v>82</v>
      </c>
      <c r="D31" s="59">
        <f>+IF(D29="Yes",(D26-D27-D28),(0))</f>
        <v>406809.375</v>
      </c>
      <c r="E31" s="59"/>
      <c r="F31" s="59">
        <f>+IF(F29="Yes",(F26-F27-F28),(0))</f>
        <v>0</v>
      </c>
      <c r="G31" s="59"/>
      <c r="H31" s="59">
        <f>+IF(H29="Yes",(H26-H27-H28),(0))</f>
        <v>0</v>
      </c>
      <c r="I31" s="59"/>
    </row>
    <row r="32" spans="1:9" ht="14.45" customHeight="1" x14ac:dyDescent="0.25">
      <c r="A32" s="36" t="s">
        <v>83</v>
      </c>
      <c r="B32" s="33" t="s">
        <v>84</v>
      </c>
      <c r="C32" s="36" t="s">
        <v>85</v>
      </c>
      <c r="D32" s="59">
        <f>D31*-$C$9</f>
        <v>-81361.875</v>
      </c>
      <c r="E32" s="59"/>
      <c r="F32" s="59">
        <f>F31*-$C$9</f>
        <v>0</v>
      </c>
      <c r="G32" s="59"/>
      <c r="H32" s="59">
        <f>H31*-$C$9</f>
        <v>0</v>
      </c>
      <c r="I32" s="59"/>
    </row>
    <row r="33" spans="1:9" ht="14.45" customHeight="1" x14ac:dyDescent="0.25">
      <c r="A33" s="33"/>
      <c r="B33" s="33"/>
      <c r="C33" s="33"/>
      <c r="D33" s="65"/>
      <c r="E33" s="66"/>
      <c r="F33" s="65"/>
      <c r="G33" s="66"/>
      <c r="H33" s="65"/>
      <c r="I33" s="66"/>
    </row>
    <row r="34" spans="1:9" ht="14.45" customHeight="1" x14ac:dyDescent="0.25">
      <c r="A34" s="35" t="s">
        <v>67</v>
      </c>
      <c r="B34" s="33" t="s">
        <v>86</v>
      </c>
      <c r="C34" s="35" t="s">
        <v>120</v>
      </c>
      <c r="D34" s="63">
        <f>D26+D32</f>
        <v>5825447.5</v>
      </c>
      <c r="E34" s="64"/>
      <c r="F34" s="63">
        <f>F26+F32</f>
        <v>3923753.125</v>
      </c>
      <c r="G34" s="64"/>
      <c r="H34" s="63">
        <f>H26+H32</f>
        <v>4915281.25</v>
      </c>
      <c r="I34" s="64"/>
    </row>
    <row r="35" spans="1:9" ht="14.45" customHeight="1" x14ac:dyDescent="0.25">
      <c r="A35" s="35" t="s">
        <v>121</v>
      </c>
      <c r="B35" s="33" t="s">
        <v>87</v>
      </c>
      <c r="C35" s="35" t="s">
        <v>122</v>
      </c>
      <c r="D35" s="58">
        <f>+D34/D15-1</f>
        <v>0.16508949999999989</v>
      </c>
      <c r="E35" s="58"/>
      <c r="F35" s="58">
        <f>+F34/F15-1</f>
        <v>-0.21524937499999997</v>
      </c>
      <c r="G35" s="58"/>
      <c r="H35" s="58">
        <f>+H34/H15-1</f>
        <v>-1.6943750000000035E-2</v>
      </c>
      <c r="I35" s="58"/>
    </row>
    <row r="36" spans="1:9" x14ac:dyDescent="0.25">
      <c r="A36" s="33"/>
      <c r="B36" s="33"/>
      <c r="C36" s="33"/>
      <c r="D36" s="65"/>
      <c r="E36" s="66"/>
      <c r="F36" s="65"/>
      <c r="G36" s="66"/>
      <c r="H36" s="65"/>
      <c r="I36" s="66"/>
    </row>
    <row r="37" spans="1:9" ht="45" x14ac:dyDescent="0.25">
      <c r="A37" s="35" t="s">
        <v>123</v>
      </c>
      <c r="B37" s="33" t="s">
        <v>88</v>
      </c>
      <c r="C37" s="35" t="s">
        <v>124</v>
      </c>
      <c r="D37" s="59">
        <f>+MAX(D27,D34)</f>
        <v>5825447.5</v>
      </c>
      <c r="E37" s="59"/>
      <c r="F37" s="59">
        <f>+MAX(F27,F34)</f>
        <v>5000000</v>
      </c>
      <c r="G37" s="59"/>
      <c r="H37" s="59">
        <f>+MAX(H27,H34)</f>
        <v>5000000</v>
      </c>
      <c r="I37" s="59"/>
    </row>
    <row r="38" spans="1:9" ht="45" x14ac:dyDescent="0.25">
      <c r="A38" s="35" t="s">
        <v>125</v>
      </c>
      <c r="B38" s="33" t="s">
        <v>88</v>
      </c>
      <c r="C38" s="35" t="s">
        <v>126</v>
      </c>
      <c r="D38" s="59">
        <f>+MAX(D26,D27)</f>
        <v>5906809.375</v>
      </c>
      <c r="E38" s="59"/>
      <c r="F38" s="59">
        <f>+MAX(F26,F27)</f>
        <v>5000000</v>
      </c>
      <c r="G38" s="59"/>
      <c r="H38" s="59">
        <f>+MAX(H26,H27)</f>
        <v>5000000</v>
      </c>
      <c r="I38" s="59"/>
    </row>
    <row r="40" spans="1:9" x14ac:dyDescent="0.25">
      <c r="A40" s="60" t="s">
        <v>136</v>
      </c>
      <c r="B40" s="61"/>
      <c r="C40" s="61"/>
      <c r="D40" s="61"/>
      <c r="E40" s="61"/>
      <c r="F40" s="61"/>
      <c r="G40" s="61"/>
      <c r="H40" s="61"/>
      <c r="I40" s="62"/>
    </row>
    <row r="41" spans="1:9" ht="52.5" customHeight="1" x14ac:dyDescent="0.25">
      <c r="A41" s="53" t="s">
        <v>127</v>
      </c>
      <c r="B41" s="54"/>
      <c r="C41" s="54"/>
      <c r="D41" s="54"/>
      <c r="E41" s="54"/>
      <c r="F41" s="54"/>
      <c r="G41" s="54"/>
      <c r="H41" s="54"/>
      <c r="I41" s="55"/>
    </row>
    <row r="42" spans="1:9" ht="40.5" customHeight="1" x14ac:dyDescent="0.25">
      <c r="A42" s="53" t="s">
        <v>128</v>
      </c>
      <c r="B42" s="56"/>
      <c r="C42" s="56"/>
      <c r="D42" s="56"/>
      <c r="E42" s="56"/>
      <c r="F42" s="56"/>
      <c r="G42" s="56"/>
      <c r="H42" s="56"/>
      <c r="I42" s="57"/>
    </row>
    <row r="43" spans="1:9" ht="19.5" customHeight="1" x14ac:dyDescent="0.25">
      <c r="A43" s="53" t="s">
        <v>48</v>
      </c>
      <c r="B43" s="56"/>
      <c r="C43" s="56"/>
      <c r="D43" s="56"/>
      <c r="E43" s="56"/>
      <c r="F43" s="56"/>
      <c r="G43" s="56"/>
      <c r="H43" s="56"/>
      <c r="I43" s="57"/>
    </row>
    <row r="44" spans="1:9" ht="29.25" customHeight="1" x14ac:dyDescent="0.25">
      <c r="A44" s="53" t="s">
        <v>129</v>
      </c>
      <c r="B44" s="56"/>
      <c r="C44" s="56"/>
      <c r="D44" s="56"/>
      <c r="E44" s="56"/>
      <c r="F44" s="56"/>
      <c r="G44" s="56"/>
      <c r="H44" s="56"/>
      <c r="I44" s="57"/>
    </row>
    <row r="45" spans="1:9" ht="34.5" customHeight="1" x14ac:dyDescent="0.25">
      <c r="A45" s="53" t="s">
        <v>130</v>
      </c>
      <c r="B45" s="56"/>
      <c r="C45" s="56"/>
      <c r="D45" s="56"/>
      <c r="E45" s="56"/>
      <c r="F45" s="56"/>
      <c r="G45" s="56"/>
      <c r="H45" s="56"/>
      <c r="I45" s="57"/>
    </row>
    <row r="46" spans="1:9" ht="21.75" customHeight="1" x14ac:dyDescent="0.25">
      <c r="A46" s="53" t="s">
        <v>131</v>
      </c>
      <c r="B46" s="56"/>
      <c r="C46" s="56"/>
      <c r="D46" s="56"/>
      <c r="E46" s="56"/>
      <c r="F46" s="56"/>
      <c r="G46" s="56"/>
      <c r="H46" s="56"/>
      <c r="I46" s="57"/>
    </row>
    <row r="47" spans="1:9" ht="51.75" customHeight="1" x14ac:dyDescent="0.25">
      <c r="A47" s="53" t="s">
        <v>132</v>
      </c>
      <c r="B47" s="56"/>
      <c r="C47" s="56"/>
      <c r="D47" s="56"/>
      <c r="E47" s="56"/>
      <c r="F47" s="56"/>
      <c r="G47" s="56"/>
      <c r="H47" s="56"/>
      <c r="I47" s="57"/>
    </row>
    <row r="48" spans="1:9" ht="32.25" customHeight="1" x14ac:dyDescent="0.25">
      <c r="A48" s="53" t="s">
        <v>133</v>
      </c>
      <c r="B48" s="56"/>
      <c r="C48" s="56"/>
      <c r="D48" s="56"/>
      <c r="E48" s="56"/>
      <c r="F48" s="56"/>
      <c r="G48" s="56"/>
      <c r="H48" s="56"/>
      <c r="I48" s="57"/>
    </row>
    <row r="49" spans="1:9" ht="23.25" customHeight="1" x14ac:dyDescent="0.25">
      <c r="A49" s="53" t="s">
        <v>134</v>
      </c>
      <c r="B49" s="56"/>
      <c r="C49" s="56"/>
      <c r="D49" s="56"/>
      <c r="E49" s="56"/>
      <c r="F49" s="56"/>
      <c r="G49" s="56"/>
      <c r="H49" s="56"/>
      <c r="I49" s="57"/>
    </row>
    <row r="50" spans="1:9" ht="32.25" customHeight="1" x14ac:dyDescent="0.25">
      <c r="A50" s="53" t="s">
        <v>96</v>
      </c>
      <c r="B50" s="56"/>
      <c r="C50" s="56"/>
      <c r="D50" s="56"/>
      <c r="E50" s="56"/>
      <c r="F50" s="56"/>
      <c r="G50" s="56"/>
      <c r="H50" s="56"/>
      <c r="I50" s="57"/>
    </row>
  </sheetData>
  <sheetProtection algorithmName="SHA-512" hashValue="D2+RWi/Y039dTzhaHbhGAm+HK2dseHK/TdFhpzFVhkoCpdMzqV6+oXk7EjEZOp2A7kxNakwGslhc3260M65x9Q==" saltValue="1raXeYSI+JebnNyw8hcSaA==" spinCount="100000" sheet="1" objects="1" scenarios="1"/>
  <protectedRanges>
    <protectedRange sqref="E14 G14" name="One Year Fixed Fee_1"/>
    <protectedRange sqref="C6:C7 C9:C10" name="One Year Fixed Fee"/>
  </protectedRanges>
  <mergeCells count="82">
    <mergeCell ref="A1:C2"/>
    <mergeCell ref="A3:C3"/>
    <mergeCell ref="A4:C4"/>
    <mergeCell ref="A13:C14"/>
    <mergeCell ref="D13:E13"/>
    <mergeCell ref="H13:I13"/>
    <mergeCell ref="D15:E15"/>
    <mergeCell ref="F15:G15"/>
    <mergeCell ref="H15:I15"/>
    <mergeCell ref="D16:E16"/>
    <mergeCell ref="F16:G16"/>
    <mergeCell ref="H16:I16"/>
    <mergeCell ref="F13:G13"/>
    <mergeCell ref="D17:E17"/>
    <mergeCell ref="F17:G17"/>
    <mergeCell ref="H17:I17"/>
    <mergeCell ref="A18:I18"/>
    <mergeCell ref="D19:E19"/>
    <mergeCell ref="F19:G19"/>
    <mergeCell ref="H19:I19"/>
    <mergeCell ref="A20:I20"/>
    <mergeCell ref="D21:E21"/>
    <mergeCell ref="F21:G21"/>
    <mergeCell ref="H21:I21"/>
    <mergeCell ref="D22:E22"/>
    <mergeCell ref="F22:G22"/>
    <mergeCell ref="H22:I22"/>
    <mergeCell ref="D23:E23"/>
    <mergeCell ref="F23:G23"/>
    <mergeCell ref="H23:I23"/>
    <mergeCell ref="D24:E24"/>
    <mergeCell ref="F24:G24"/>
    <mergeCell ref="H24:I24"/>
    <mergeCell ref="A30:I30"/>
    <mergeCell ref="H29:I29"/>
    <mergeCell ref="D31:E31"/>
    <mergeCell ref="F31:G31"/>
    <mergeCell ref="H31:I31"/>
    <mergeCell ref="A25:I25"/>
    <mergeCell ref="D26:E26"/>
    <mergeCell ref="F26:G26"/>
    <mergeCell ref="H26:I26"/>
    <mergeCell ref="D29:E29"/>
    <mergeCell ref="F29:G29"/>
    <mergeCell ref="D28:E28"/>
    <mergeCell ref="F28:G28"/>
    <mergeCell ref="H28:I28"/>
    <mergeCell ref="D27:E27"/>
    <mergeCell ref="F27:G27"/>
    <mergeCell ref="H27:I27"/>
    <mergeCell ref="A40:I40"/>
    <mergeCell ref="D32:E32"/>
    <mergeCell ref="F32:G32"/>
    <mergeCell ref="H32:I32"/>
    <mergeCell ref="D34:E34"/>
    <mergeCell ref="F34:G34"/>
    <mergeCell ref="H34:I34"/>
    <mergeCell ref="D33:E33"/>
    <mergeCell ref="F33:G33"/>
    <mergeCell ref="H33:I33"/>
    <mergeCell ref="D38:E38"/>
    <mergeCell ref="F38:G38"/>
    <mergeCell ref="H38:I38"/>
    <mergeCell ref="D36:E36"/>
    <mergeCell ref="F36:G36"/>
    <mergeCell ref="H36:I36"/>
    <mergeCell ref="D35:E35"/>
    <mergeCell ref="F35:G35"/>
    <mergeCell ref="H35:I35"/>
    <mergeCell ref="D37:E37"/>
    <mergeCell ref="F37:G37"/>
    <mergeCell ref="H37:I37"/>
    <mergeCell ref="A46:I46"/>
    <mergeCell ref="A47:I47"/>
    <mergeCell ref="A48:I48"/>
    <mergeCell ref="A49:I49"/>
    <mergeCell ref="A50:I50"/>
    <mergeCell ref="A41:I41"/>
    <mergeCell ref="A42:I42"/>
    <mergeCell ref="A43:I43"/>
    <mergeCell ref="A44:I44"/>
    <mergeCell ref="A45:I45"/>
  </mergeCells>
  <dataValidations count="2">
    <dataValidation type="decimal" operator="greaterThan" allowBlank="1" showInputMessage="1" showErrorMessage="1" errorTitle="Negen Capital" error="You can only enter positive number here." promptTitle="Gain Scenario " prompt="Please enter only positive number." sqref="E14" xr:uid="{505B1707-F60C-4E00-933F-CA257BCD2994}">
      <formula1>0</formula1>
    </dataValidation>
    <dataValidation type="decimal" operator="lessThan" allowBlank="1" showInputMessage="1" showErrorMessage="1" errorTitle="Negen Capital" error="You can only enter negative number here." promptTitle="Loss Scenario" prompt="Please enter only negative number." sqref="G14" xr:uid="{D18EA918-FCCA-489C-B4AE-05CD5C5CED39}">
      <formula1>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A2690-61E2-4D76-9675-7FC1862E0C56}">
  <sheetPr codeName="Sheet3"/>
  <dimension ref="A1:I50"/>
  <sheetViews>
    <sheetView zoomScale="80" zoomScaleNormal="80" workbookViewId="0">
      <selection activeCell="C6" sqref="C6"/>
    </sheetView>
  </sheetViews>
  <sheetFormatPr defaultRowHeight="15" x14ac:dyDescent="0.25"/>
  <cols>
    <col min="1" max="1" width="53.42578125" customWidth="1"/>
    <col min="2" max="2" width="4.42578125" customWidth="1"/>
    <col min="3" max="3" width="19.28515625" customWidth="1"/>
    <col min="4" max="4" width="12.5703125" customWidth="1"/>
    <col min="5" max="5" width="5.42578125" customWidth="1"/>
    <col min="6" max="6" width="12.5703125" customWidth="1"/>
    <col min="7" max="7" width="5.42578125" customWidth="1"/>
    <col min="8" max="8" width="12.5703125" customWidth="1"/>
    <col min="9" max="9" width="5.42578125" customWidth="1"/>
  </cols>
  <sheetData>
    <row r="1" spans="1:9" ht="14.45" customHeight="1" x14ac:dyDescent="0.25">
      <c r="A1" s="48" t="s">
        <v>135</v>
      </c>
      <c r="B1" s="48"/>
      <c r="C1" s="48"/>
    </row>
    <row r="2" spans="1:9" ht="23.1" customHeight="1" x14ac:dyDescent="0.25">
      <c r="A2" s="48"/>
      <c r="B2" s="48"/>
      <c r="C2" s="48"/>
    </row>
    <row r="3" spans="1:9" x14ac:dyDescent="0.25">
      <c r="A3" s="51" t="s">
        <v>0</v>
      </c>
      <c r="B3" s="51"/>
      <c r="C3" s="51"/>
    </row>
    <row r="4" spans="1:9" ht="14.45" customHeight="1" x14ac:dyDescent="0.25">
      <c r="A4" s="52" t="s">
        <v>1</v>
      </c>
      <c r="B4" s="52"/>
      <c r="C4" s="52"/>
    </row>
    <row r="5" spans="1:9" x14ac:dyDescent="0.25">
      <c r="A5" s="3" t="s">
        <v>2</v>
      </c>
      <c r="B5" s="4"/>
      <c r="C5" s="3"/>
    </row>
    <row r="6" spans="1:9" x14ac:dyDescent="0.25">
      <c r="A6" s="5" t="s">
        <v>3</v>
      </c>
      <c r="B6" s="4" t="s">
        <v>4</v>
      </c>
      <c r="C6" s="7">
        <v>5000000</v>
      </c>
    </row>
    <row r="7" spans="1:9" x14ac:dyDescent="0.25">
      <c r="A7" s="5" t="s">
        <v>5</v>
      </c>
      <c r="B7" s="6" t="s">
        <v>6</v>
      </c>
      <c r="C7" s="9">
        <v>0</v>
      </c>
    </row>
    <row r="8" spans="1:9" x14ac:dyDescent="0.25">
      <c r="A8" s="5" t="s">
        <v>52</v>
      </c>
      <c r="B8" s="6" t="s">
        <v>8</v>
      </c>
      <c r="C8" s="9">
        <v>2.5000000000000001E-3</v>
      </c>
    </row>
    <row r="9" spans="1:9" x14ac:dyDescent="0.25">
      <c r="A9" s="5" t="s">
        <v>53</v>
      </c>
      <c r="B9" s="4" t="s">
        <v>10</v>
      </c>
      <c r="C9" s="8">
        <v>0.15</v>
      </c>
    </row>
    <row r="10" spans="1:9" x14ac:dyDescent="0.25">
      <c r="A10" s="5" t="s">
        <v>54</v>
      </c>
      <c r="B10" s="6" t="s">
        <v>11</v>
      </c>
      <c r="C10" s="9">
        <v>0</v>
      </c>
    </row>
    <row r="11" spans="1:9" x14ac:dyDescent="0.25">
      <c r="A11" s="5" t="s">
        <v>9</v>
      </c>
      <c r="B11" s="6" t="s">
        <v>55</v>
      </c>
      <c r="C11" s="9">
        <v>2E-3</v>
      </c>
    </row>
    <row r="13" spans="1:9" x14ac:dyDescent="0.25">
      <c r="A13" s="49" t="s">
        <v>144</v>
      </c>
      <c r="B13" s="49"/>
      <c r="C13" s="49"/>
      <c r="D13" s="50" t="s">
        <v>13</v>
      </c>
      <c r="E13" s="50"/>
      <c r="F13" s="50" t="s">
        <v>14</v>
      </c>
      <c r="G13" s="50"/>
      <c r="H13" s="50" t="s">
        <v>15</v>
      </c>
      <c r="I13" s="50"/>
    </row>
    <row r="14" spans="1:9" x14ac:dyDescent="0.25">
      <c r="A14" s="49"/>
      <c r="B14" s="49"/>
      <c r="C14" s="49"/>
      <c r="D14" s="10" t="s">
        <v>16</v>
      </c>
      <c r="E14" s="11">
        <v>0.2</v>
      </c>
      <c r="F14" s="10" t="s">
        <v>17</v>
      </c>
      <c r="G14" s="11">
        <v>-0.2</v>
      </c>
      <c r="H14" s="10" t="s">
        <v>18</v>
      </c>
      <c r="I14" s="11">
        <v>0</v>
      </c>
    </row>
    <row r="15" spans="1:9" x14ac:dyDescent="0.25">
      <c r="A15" s="5" t="s">
        <v>19</v>
      </c>
      <c r="B15" s="6" t="s">
        <v>20</v>
      </c>
      <c r="C15" s="12" t="s">
        <v>21</v>
      </c>
      <c r="D15" s="45">
        <f>+$C$6</f>
        <v>5000000</v>
      </c>
      <c r="E15" s="45"/>
      <c r="F15" s="45">
        <f>+$C$6</f>
        <v>5000000</v>
      </c>
      <c r="G15" s="45"/>
      <c r="H15" s="45">
        <f>+$C$6</f>
        <v>5000000</v>
      </c>
      <c r="I15" s="45"/>
    </row>
    <row r="16" spans="1:9" x14ac:dyDescent="0.25">
      <c r="A16" s="5" t="s">
        <v>22</v>
      </c>
      <c r="B16" s="6" t="s">
        <v>23</v>
      </c>
      <c r="C16" s="12" t="s">
        <v>24</v>
      </c>
      <c r="D16" s="45">
        <f>D15*E14</f>
        <v>1000000</v>
      </c>
      <c r="E16" s="45"/>
      <c r="F16" s="45">
        <f>F15*G14</f>
        <v>-1000000</v>
      </c>
      <c r="G16" s="45"/>
      <c r="H16" s="47">
        <f>H15*I14</f>
        <v>0</v>
      </c>
      <c r="I16" s="47"/>
    </row>
    <row r="17" spans="1:9" x14ac:dyDescent="0.25">
      <c r="A17" s="5" t="s">
        <v>25</v>
      </c>
      <c r="B17" s="6" t="s">
        <v>26</v>
      </c>
      <c r="C17" s="12" t="s">
        <v>27</v>
      </c>
      <c r="D17" s="45">
        <f>D15+D16</f>
        <v>6000000</v>
      </c>
      <c r="E17" s="45"/>
      <c r="F17" s="45">
        <f>F15+F16</f>
        <v>4000000</v>
      </c>
      <c r="G17" s="45"/>
      <c r="H17" s="45">
        <f>H15+H16</f>
        <v>5000000</v>
      </c>
      <c r="I17" s="45"/>
    </row>
    <row r="18" spans="1:9" x14ac:dyDescent="0.25">
      <c r="A18" s="44"/>
      <c r="B18" s="44"/>
      <c r="C18" s="44"/>
      <c r="D18" s="44"/>
      <c r="E18" s="44"/>
      <c r="F18" s="44"/>
      <c r="G18" s="44"/>
      <c r="H18" s="44"/>
      <c r="I18" s="44"/>
    </row>
    <row r="19" spans="1:9" x14ac:dyDescent="0.25">
      <c r="A19" s="5" t="s">
        <v>64</v>
      </c>
      <c r="B19" s="6" t="s">
        <v>29</v>
      </c>
      <c r="C19" s="12" t="s">
        <v>30</v>
      </c>
      <c r="D19" s="45">
        <f>(D15+D17)/2</f>
        <v>5500000</v>
      </c>
      <c r="E19" s="45"/>
      <c r="F19" s="45">
        <f>(F15+F17)/2</f>
        <v>4500000</v>
      </c>
      <c r="G19" s="45"/>
      <c r="H19" s="45">
        <f>(H15+H17)/2</f>
        <v>5000000</v>
      </c>
      <c r="I19" s="45"/>
    </row>
    <row r="20" spans="1:9" x14ac:dyDescent="0.25">
      <c r="A20" s="44"/>
      <c r="B20" s="44"/>
      <c r="C20" s="44"/>
      <c r="D20" s="44"/>
      <c r="E20" s="44"/>
      <c r="F20" s="44"/>
      <c r="G20" s="44"/>
      <c r="H20" s="44"/>
      <c r="I20" s="44"/>
    </row>
    <row r="21" spans="1:9" x14ac:dyDescent="0.25">
      <c r="A21" s="5" t="s">
        <v>31</v>
      </c>
      <c r="B21" s="6" t="s">
        <v>32</v>
      </c>
      <c r="C21" s="12" t="s">
        <v>33</v>
      </c>
      <c r="D21" s="45">
        <f>+D19*-$C$8</f>
        <v>-13750</v>
      </c>
      <c r="E21" s="45"/>
      <c r="F21" s="45">
        <f>+F19*-$C$8</f>
        <v>-11250</v>
      </c>
      <c r="G21" s="45"/>
      <c r="H21" s="45">
        <f>+H19*-$C$8</f>
        <v>-12500</v>
      </c>
      <c r="I21" s="45"/>
    </row>
    <row r="22" spans="1:9" x14ac:dyDescent="0.25">
      <c r="A22" s="5" t="s">
        <v>9</v>
      </c>
      <c r="B22" s="6" t="s">
        <v>34</v>
      </c>
      <c r="C22" s="12" t="s">
        <v>66</v>
      </c>
      <c r="D22" s="45">
        <f>+D19*-$C$11</f>
        <v>-11000</v>
      </c>
      <c r="E22" s="45"/>
      <c r="F22" s="45">
        <f>+F19*-$C$11</f>
        <v>-9000</v>
      </c>
      <c r="G22" s="45"/>
      <c r="H22" s="45">
        <f>+H19*-$C$11</f>
        <v>-10000</v>
      </c>
      <c r="I22" s="45"/>
    </row>
    <row r="23" spans="1:9" x14ac:dyDescent="0.25">
      <c r="A23" s="5" t="s">
        <v>36</v>
      </c>
      <c r="B23" s="6" t="s">
        <v>37</v>
      </c>
      <c r="C23" s="5" t="s">
        <v>38</v>
      </c>
      <c r="D23" s="45">
        <f>+(D19+D21+D22)*-$C$7</f>
        <v>0</v>
      </c>
      <c r="E23" s="45"/>
      <c r="F23" s="45">
        <f>+(F19+F21+F22)*-$C$7</f>
        <v>0</v>
      </c>
      <c r="G23" s="45"/>
      <c r="H23" s="45">
        <f>+(H19+H21+H22)*-$C$7</f>
        <v>0</v>
      </c>
      <c r="I23" s="45"/>
    </row>
    <row r="24" spans="1:9" x14ac:dyDescent="0.25">
      <c r="A24" s="5" t="s">
        <v>69</v>
      </c>
      <c r="B24" s="6" t="s">
        <v>39</v>
      </c>
      <c r="C24" s="5" t="s">
        <v>70</v>
      </c>
      <c r="D24" s="45">
        <f>+D21+D23+D22</f>
        <v>-24750</v>
      </c>
      <c r="E24" s="45"/>
      <c r="F24" s="45">
        <f>+F21+F23+F22</f>
        <v>-20250</v>
      </c>
      <c r="G24" s="45"/>
      <c r="H24" s="45">
        <f>+H21+H23+H22</f>
        <v>-22500</v>
      </c>
      <c r="I24" s="45"/>
    </row>
    <row r="25" spans="1:9" x14ac:dyDescent="0.25">
      <c r="A25" s="44"/>
      <c r="B25" s="44"/>
      <c r="C25" s="44"/>
      <c r="D25" s="44"/>
      <c r="E25" s="44"/>
      <c r="F25" s="44"/>
      <c r="G25" s="44"/>
      <c r="H25" s="44"/>
      <c r="I25" s="44"/>
    </row>
    <row r="26" spans="1:9" x14ac:dyDescent="0.25">
      <c r="A26" s="5" t="s">
        <v>71</v>
      </c>
      <c r="B26" s="6" t="s">
        <v>41</v>
      </c>
      <c r="C26" s="5" t="s">
        <v>72</v>
      </c>
      <c r="D26" s="45">
        <f>D17+D24</f>
        <v>5975250</v>
      </c>
      <c r="E26" s="45"/>
      <c r="F26" s="45">
        <f>F17+F24</f>
        <v>3979750</v>
      </c>
      <c r="G26" s="45"/>
      <c r="H26" s="45">
        <f>H17+H24</f>
        <v>4977500</v>
      </c>
      <c r="I26" s="45"/>
    </row>
    <row r="27" spans="1:9" x14ac:dyDescent="0.25">
      <c r="A27" s="5" t="s">
        <v>73</v>
      </c>
      <c r="B27" s="6" t="s">
        <v>43</v>
      </c>
      <c r="C27" s="5"/>
      <c r="D27" s="45">
        <f>D15</f>
        <v>5000000</v>
      </c>
      <c r="E27" s="45"/>
      <c r="F27" s="45">
        <f>F15</f>
        <v>5000000</v>
      </c>
      <c r="G27" s="45"/>
      <c r="H27" s="45">
        <f>H15</f>
        <v>5000000</v>
      </c>
      <c r="I27" s="45"/>
    </row>
    <row r="28" spans="1:9" x14ac:dyDescent="0.25">
      <c r="A28" s="15" t="s">
        <v>74</v>
      </c>
      <c r="B28" s="6" t="s">
        <v>45</v>
      </c>
      <c r="C28" s="15" t="s">
        <v>75</v>
      </c>
      <c r="D28" s="45">
        <f>(D27*$C$10)</f>
        <v>0</v>
      </c>
      <c r="E28" s="45"/>
      <c r="F28" s="45">
        <f>(F27*$C$10)</f>
        <v>0</v>
      </c>
      <c r="G28" s="45"/>
      <c r="H28" s="45">
        <f>(H27*$C$10)</f>
        <v>0</v>
      </c>
      <c r="I28" s="45"/>
    </row>
    <row r="29" spans="1:9" ht="45" x14ac:dyDescent="0.25">
      <c r="A29" s="5" t="s">
        <v>76</v>
      </c>
      <c r="B29" s="6" t="s">
        <v>77</v>
      </c>
      <c r="C29" s="5" t="s">
        <v>78</v>
      </c>
      <c r="D29" s="45" t="str">
        <f>IF(D26&gt;(D27+D28),("Yes"),("No Pfee"))</f>
        <v>Yes</v>
      </c>
      <c r="E29" s="45"/>
      <c r="F29" s="45" t="str">
        <f>IF(F26&gt;(F27+F28),("Yes"),("No Pfee"))</f>
        <v>No Pfee</v>
      </c>
      <c r="G29" s="45"/>
      <c r="H29" s="45" t="str">
        <f>IF(H26&gt;(H27+H28),("Yes"),("No Pfee"))</f>
        <v>No Pfee</v>
      </c>
      <c r="I29" s="45"/>
    </row>
    <row r="30" spans="1:9" x14ac:dyDescent="0.25">
      <c r="A30" s="38" t="s">
        <v>79</v>
      </c>
      <c r="B30" s="38"/>
      <c r="C30" s="38"/>
      <c r="D30" s="38"/>
      <c r="E30" s="38"/>
      <c r="F30" s="38"/>
      <c r="G30" s="38"/>
      <c r="H30" s="38"/>
      <c r="I30" s="38"/>
    </row>
    <row r="31" spans="1:9" x14ac:dyDescent="0.25">
      <c r="A31" s="5" t="s">
        <v>80</v>
      </c>
      <c r="B31" s="6" t="s">
        <v>81</v>
      </c>
      <c r="C31" s="5" t="s">
        <v>82</v>
      </c>
      <c r="D31" s="45">
        <f>+IF(D29="Yes",(D26-D27-D28),(0))</f>
        <v>975250</v>
      </c>
      <c r="E31" s="45"/>
      <c r="F31" s="45">
        <f>+IF(F29="Yes",(F26-F27-F28),(0))</f>
        <v>0</v>
      </c>
      <c r="G31" s="45"/>
      <c r="H31" s="45">
        <f>+IF(H29="Yes",(H26-H27-H28),(0))</f>
        <v>0</v>
      </c>
      <c r="I31" s="45"/>
    </row>
    <row r="32" spans="1:9" x14ac:dyDescent="0.25">
      <c r="A32" s="15" t="s">
        <v>83</v>
      </c>
      <c r="B32" s="6" t="s">
        <v>84</v>
      </c>
      <c r="C32" s="15" t="s">
        <v>85</v>
      </c>
      <c r="D32" s="45">
        <f>+D31*-$C$9</f>
        <v>-146287.5</v>
      </c>
      <c r="E32" s="45"/>
      <c r="F32" s="45">
        <f>+F31*-$C$9</f>
        <v>0</v>
      </c>
      <c r="G32" s="45"/>
      <c r="H32" s="45">
        <f>+H31*-$C$9</f>
        <v>0</v>
      </c>
      <c r="I32" s="45"/>
    </row>
    <row r="33" spans="1:9" x14ac:dyDescent="0.25">
      <c r="A33" s="6"/>
      <c r="B33" s="6"/>
      <c r="C33" s="6"/>
      <c r="D33" s="44"/>
      <c r="E33" s="44"/>
      <c r="F33" s="44"/>
      <c r="G33" s="44"/>
      <c r="H33" s="44"/>
      <c r="I33" s="44"/>
    </row>
    <row r="34" spans="1:9" ht="30" x14ac:dyDescent="0.25">
      <c r="A34" s="5" t="s">
        <v>67</v>
      </c>
      <c r="B34" s="6" t="s">
        <v>86</v>
      </c>
      <c r="C34" s="5" t="s">
        <v>120</v>
      </c>
      <c r="D34" s="45">
        <f>+D26+D32</f>
        <v>5828962.5</v>
      </c>
      <c r="E34" s="45"/>
      <c r="F34" s="45">
        <f>+F26+F32</f>
        <v>3979750</v>
      </c>
      <c r="G34" s="45"/>
      <c r="H34" s="45">
        <f>+H26+H32</f>
        <v>4977500</v>
      </c>
      <c r="I34" s="45"/>
    </row>
    <row r="35" spans="1:9" x14ac:dyDescent="0.25">
      <c r="A35" s="13" t="s">
        <v>44</v>
      </c>
      <c r="B35" s="6" t="s">
        <v>87</v>
      </c>
      <c r="C35" s="5" t="s">
        <v>122</v>
      </c>
      <c r="D35" s="39">
        <f>+D34/D15-1</f>
        <v>0.16579250000000001</v>
      </c>
      <c r="E35" s="39"/>
      <c r="F35" s="39">
        <f>+F34/F15-1</f>
        <v>-0.20404999999999995</v>
      </c>
      <c r="G35" s="39"/>
      <c r="H35" s="39">
        <f>+H34/H15-1</f>
        <v>-4.4999999999999485E-3</v>
      </c>
      <c r="I35" s="39"/>
    </row>
    <row r="36" spans="1:9" x14ac:dyDescent="0.25">
      <c r="A36" s="6"/>
      <c r="B36" s="6"/>
      <c r="C36" s="6"/>
      <c r="D36" s="44"/>
      <c r="E36" s="44"/>
      <c r="F36" s="44"/>
      <c r="G36" s="44"/>
      <c r="H36" s="44"/>
      <c r="I36" s="44"/>
    </row>
    <row r="37" spans="1:9" ht="45" x14ac:dyDescent="0.25">
      <c r="A37" s="5" t="s">
        <v>89</v>
      </c>
      <c r="B37" s="6" t="s">
        <v>88</v>
      </c>
      <c r="C37" s="5" t="s">
        <v>124</v>
      </c>
      <c r="D37" s="45">
        <f>MAX(D27,D34)</f>
        <v>5828962.5</v>
      </c>
      <c r="E37" s="45"/>
      <c r="F37" s="45">
        <f>MAX(F27,F34)</f>
        <v>5000000</v>
      </c>
      <c r="G37" s="45"/>
      <c r="H37" s="45">
        <f>MAX(H27,H34)</f>
        <v>5000000</v>
      </c>
      <c r="I37" s="45"/>
    </row>
    <row r="38" spans="1:9" ht="45" x14ac:dyDescent="0.25">
      <c r="A38" s="5" t="s">
        <v>91</v>
      </c>
      <c r="B38" s="6" t="s">
        <v>88</v>
      </c>
      <c r="C38" s="5" t="s">
        <v>126</v>
      </c>
      <c r="D38" s="45">
        <f>MAX(D27,D26)</f>
        <v>5975250</v>
      </c>
      <c r="E38" s="45"/>
      <c r="F38" s="45">
        <f>MAX(F27,F26)</f>
        <v>5000000</v>
      </c>
      <c r="G38" s="45"/>
      <c r="H38" s="45">
        <f>MAX(H27,H26)</f>
        <v>5000000</v>
      </c>
      <c r="I38" s="45"/>
    </row>
    <row r="39" spans="1:9" x14ac:dyDescent="0.25">
      <c r="A39" s="1"/>
      <c r="B39" s="2"/>
      <c r="C39" s="1"/>
      <c r="D39" s="26"/>
      <c r="E39" s="26"/>
      <c r="F39" s="26"/>
      <c r="G39" s="26"/>
      <c r="H39" s="26"/>
      <c r="I39" s="26"/>
    </row>
    <row r="40" spans="1:9" x14ac:dyDescent="0.25">
      <c r="A40" s="40" t="s">
        <v>46</v>
      </c>
      <c r="B40" s="40"/>
      <c r="C40" s="40"/>
      <c r="D40" s="40"/>
      <c r="E40" s="40"/>
      <c r="F40" s="40"/>
      <c r="G40" s="40"/>
      <c r="H40" s="40"/>
      <c r="I40" s="40"/>
    </row>
    <row r="41" spans="1:9" ht="34.5" customHeight="1" x14ac:dyDescent="0.25">
      <c r="A41" s="38" t="s">
        <v>138</v>
      </c>
      <c r="B41" s="38"/>
      <c r="C41" s="38"/>
      <c r="D41" s="38"/>
      <c r="E41" s="38"/>
      <c r="F41" s="38"/>
      <c r="G41" s="38"/>
      <c r="H41" s="38"/>
      <c r="I41" s="38"/>
    </row>
    <row r="42" spans="1:9" ht="34.5" customHeight="1" x14ac:dyDescent="0.25">
      <c r="A42" s="38" t="s">
        <v>139</v>
      </c>
      <c r="B42" s="38"/>
      <c r="C42" s="38"/>
      <c r="D42" s="38"/>
      <c r="E42" s="38"/>
      <c r="F42" s="38"/>
      <c r="G42" s="38"/>
      <c r="H42" s="38"/>
      <c r="I42" s="38"/>
    </row>
    <row r="43" spans="1:9" ht="23.25" customHeight="1" x14ac:dyDescent="0.25">
      <c r="A43" s="38" t="s">
        <v>48</v>
      </c>
      <c r="B43" s="38"/>
      <c r="C43" s="38"/>
      <c r="D43" s="38"/>
      <c r="E43" s="38"/>
      <c r="F43" s="38"/>
      <c r="G43" s="38"/>
      <c r="H43" s="38"/>
      <c r="I43" s="38"/>
    </row>
    <row r="44" spans="1:9" ht="34.5" customHeight="1" x14ac:dyDescent="0.25">
      <c r="A44" s="38" t="s">
        <v>129</v>
      </c>
      <c r="B44" s="38"/>
      <c r="C44" s="38"/>
      <c r="D44" s="38"/>
      <c r="E44" s="38"/>
      <c r="F44" s="38"/>
      <c r="G44" s="38"/>
      <c r="H44" s="38"/>
      <c r="I44" s="38"/>
    </row>
    <row r="45" spans="1:9" ht="34.5" customHeight="1" x14ac:dyDescent="0.25">
      <c r="A45" s="38" t="s">
        <v>130</v>
      </c>
      <c r="B45" s="38"/>
      <c r="C45" s="38"/>
      <c r="D45" s="38"/>
      <c r="E45" s="38"/>
      <c r="F45" s="38"/>
      <c r="G45" s="38"/>
      <c r="H45" s="38"/>
      <c r="I45" s="38"/>
    </row>
    <row r="46" spans="1:9" ht="21" customHeight="1" x14ac:dyDescent="0.25">
      <c r="A46" s="38" t="s">
        <v>131</v>
      </c>
      <c r="B46" s="38"/>
      <c r="C46" s="38"/>
      <c r="D46" s="38"/>
      <c r="E46" s="38"/>
      <c r="F46" s="38"/>
      <c r="G46" s="38"/>
      <c r="H46" s="38"/>
      <c r="I46" s="38"/>
    </row>
    <row r="47" spans="1:9" ht="51.75" customHeight="1" x14ac:dyDescent="0.25">
      <c r="A47" s="38" t="s">
        <v>140</v>
      </c>
      <c r="B47" s="38"/>
      <c r="C47" s="38"/>
      <c r="D47" s="38"/>
      <c r="E47" s="38"/>
      <c r="F47" s="38"/>
      <c r="G47" s="38"/>
      <c r="H47" s="38"/>
      <c r="I47" s="38"/>
    </row>
    <row r="48" spans="1:9" ht="34.5" customHeight="1" x14ac:dyDescent="0.25">
      <c r="A48" s="38" t="s">
        <v>141</v>
      </c>
      <c r="B48" s="38"/>
      <c r="C48" s="38"/>
      <c r="D48" s="38"/>
      <c r="E48" s="38"/>
      <c r="F48" s="38"/>
      <c r="G48" s="38"/>
      <c r="H48" s="38"/>
      <c r="I48" s="38"/>
    </row>
    <row r="49" spans="1:9" ht="22.5" customHeight="1" x14ac:dyDescent="0.25">
      <c r="A49" s="38" t="s">
        <v>134</v>
      </c>
      <c r="B49" s="38"/>
      <c r="C49" s="38"/>
      <c r="D49" s="38"/>
      <c r="E49" s="38"/>
      <c r="F49" s="38"/>
      <c r="G49" s="38"/>
      <c r="H49" s="38"/>
      <c r="I49" s="38"/>
    </row>
    <row r="50" spans="1:9" ht="29.25" customHeight="1" x14ac:dyDescent="0.25">
      <c r="A50" s="38" t="s">
        <v>96</v>
      </c>
      <c r="B50" s="38"/>
      <c r="C50" s="38"/>
      <c r="D50" s="38"/>
      <c r="E50" s="38"/>
      <c r="F50" s="38"/>
      <c r="G50" s="38"/>
      <c r="H50" s="38"/>
      <c r="I50" s="38"/>
    </row>
  </sheetData>
  <sheetProtection algorithmName="SHA-512" hashValue="ovePJa8V/K2cbsh+GIRjd1Kx56jVEhl9r4OtQ8HiVHcQKe0lUSThIfUnOlmCH3wd3tQSJK2dMMoxuSgBIR49UQ==" saltValue="VlWyKG8o+TQ/NvjP9gu8Xw==" spinCount="100000" sheet="1" objects="1" scenarios="1"/>
  <protectedRanges>
    <protectedRange sqref="C6 C9" name="One Year Variable Fees"/>
    <protectedRange sqref="E14 G14" name="One Year Variable Fees_1"/>
  </protectedRanges>
  <mergeCells count="82">
    <mergeCell ref="A50:I50"/>
    <mergeCell ref="A1:C2"/>
    <mergeCell ref="A4:C4"/>
    <mergeCell ref="A13:C14"/>
    <mergeCell ref="D13:E13"/>
    <mergeCell ref="A3:C3"/>
    <mergeCell ref="H13:I13"/>
    <mergeCell ref="D15:E15"/>
    <mergeCell ref="F15:G15"/>
    <mergeCell ref="H15:I15"/>
    <mergeCell ref="D16:E16"/>
    <mergeCell ref="F16:G16"/>
    <mergeCell ref="H16:I16"/>
    <mergeCell ref="F13:G13"/>
    <mergeCell ref="D17:E17"/>
    <mergeCell ref="F17:G17"/>
    <mergeCell ref="H17:I17"/>
    <mergeCell ref="A18:I18"/>
    <mergeCell ref="D19:E19"/>
    <mergeCell ref="F19:G19"/>
    <mergeCell ref="H19:I19"/>
    <mergeCell ref="A20:I20"/>
    <mergeCell ref="D21:E21"/>
    <mergeCell ref="F21:G21"/>
    <mergeCell ref="H21:I21"/>
    <mergeCell ref="D22:E22"/>
    <mergeCell ref="F22:G22"/>
    <mergeCell ref="H22:I22"/>
    <mergeCell ref="D23:E23"/>
    <mergeCell ref="F23:G23"/>
    <mergeCell ref="H23:I23"/>
    <mergeCell ref="D24:E24"/>
    <mergeCell ref="F24:G24"/>
    <mergeCell ref="H24:I24"/>
    <mergeCell ref="A25:I25"/>
    <mergeCell ref="D26:E26"/>
    <mergeCell ref="F26:G26"/>
    <mergeCell ref="H26:I26"/>
    <mergeCell ref="D27:E27"/>
    <mergeCell ref="F27:G27"/>
    <mergeCell ref="H27:I27"/>
    <mergeCell ref="D28:E28"/>
    <mergeCell ref="F28:G28"/>
    <mergeCell ref="H28:I28"/>
    <mergeCell ref="D29:E29"/>
    <mergeCell ref="F29:G29"/>
    <mergeCell ref="H29:I29"/>
    <mergeCell ref="A30:I30"/>
    <mergeCell ref="D31:E31"/>
    <mergeCell ref="F31:G31"/>
    <mergeCell ref="H31:I31"/>
    <mergeCell ref="D32:E32"/>
    <mergeCell ref="F32:G32"/>
    <mergeCell ref="H32:I32"/>
    <mergeCell ref="D33:E33"/>
    <mergeCell ref="F33:G33"/>
    <mergeCell ref="H33:I33"/>
    <mergeCell ref="D34:E34"/>
    <mergeCell ref="F34:G34"/>
    <mergeCell ref="H34:I34"/>
    <mergeCell ref="D35:E35"/>
    <mergeCell ref="F35:G35"/>
    <mergeCell ref="H35:I35"/>
    <mergeCell ref="A41:I41"/>
    <mergeCell ref="D36:E36"/>
    <mergeCell ref="F36:G36"/>
    <mergeCell ref="H36:I36"/>
    <mergeCell ref="D37:E37"/>
    <mergeCell ref="F37:G37"/>
    <mergeCell ref="H37:I37"/>
    <mergeCell ref="D38:E38"/>
    <mergeCell ref="F38:G38"/>
    <mergeCell ref="H38:I38"/>
    <mergeCell ref="A40:I40"/>
    <mergeCell ref="A48:I48"/>
    <mergeCell ref="A49:I49"/>
    <mergeCell ref="A42:I42"/>
    <mergeCell ref="A43:I43"/>
    <mergeCell ref="A44:I44"/>
    <mergeCell ref="A45:I45"/>
    <mergeCell ref="A46:I46"/>
    <mergeCell ref="A47:I47"/>
  </mergeCells>
  <dataValidations count="2">
    <dataValidation type="decimal" operator="lessThan" allowBlank="1" showInputMessage="1" showErrorMessage="1" errorTitle="Negen Capital" error="You can only enter negative number here." promptTitle="Loss Scenario" prompt="Please enter only negative number." sqref="G14" xr:uid="{C9EE08E1-9C75-457F-80CC-4C60F84E3D6E}">
      <formula1>0</formula1>
    </dataValidation>
    <dataValidation type="decimal" operator="greaterThan" allowBlank="1" showInputMessage="1" showErrorMessage="1" errorTitle="Negen Capital" error="You can only enter positive number here." promptTitle="Gain Scenario " prompt="Please enter only positive number." sqref="E14" xr:uid="{4A824269-1245-4E5C-9E6F-E4A1E526845A}">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7F7C6-07C5-4FDC-8702-855AD95D9E5E}">
  <dimension ref="A1:M50"/>
  <sheetViews>
    <sheetView zoomScale="80" zoomScaleNormal="80" workbookViewId="0">
      <selection activeCell="C10" sqref="C10"/>
    </sheetView>
  </sheetViews>
  <sheetFormatPr defaultRowHeight="15" x14ac:dyDescent="0.25"/>
  <cols>
    <col min="1" max="1" width="56.7109375" customWidth="1"/>
    <col min="2" max="2" width="4.85546875" customWidth="1"/>
    <col min="3" max="3" width="20.42578125" customWidth="1"/>
    <col min="4" max="4" width="13.85546875" customWidth="1"/>
    <col min="5" max="5" width="7.42578125" customWidth="1"/>
    <col min="6" max="6" width="13.85546875" customWidth="1"/>
    <col min="7" max="7" width="7.42578125" customWidth="1"/>
    <col min="8" max="8" width="13.85546875" customWidth="1"/>
    <col min="9" max="9" width="7.42578125" customWidth="1"/>
    <col min="10" max="10" width="13.85546875" customWidth="1"/>
    <col min="11" max="11" width="7.42578125" customWidth="1"/>
    <col min="12" max="12" width="13.85546875" customWidth="1"/>
    <col min="13" max="13" width="7.42578125" customWidth="1"/>
  </cols>
  <sheetData>
    <row r="1" spans="1:13" ht="14.45" customHeight="1" x14ac:dyDescent="0.25">
      <c r="A1" s="48" t="s">
        <v>99</v>
      </c>
      <c r="B1" s="48"/>
      <c r="C1" s="48"/>
      <c r="D1" s="28"/>
    </row>
    <row r="2" spans="1:13" ht="14.45" customHeight="1" x14ac:dyDescent="0.25">
      <c r="A2" s="48"/>
      <c r="B2" s="48"/>
      <c r="C2" s="48"/>
      <c r="D2" s="28"/>
    </row>
    <row r="3" spans="1:13" x14ac:dyDescent="0.25">
      <c r="A3" s="48"/>
      <c r="B3" s="48"/>
      <c r="C3" s="48"/>
      <c r="D3" s="14"/>
    </row>
    <row r="4" spans="1:13" x14ac:dyDescent="0.25">
      <c r="A4" s="51" t="s">
        <v>0</v>
      </c>
      <c r="B4" s="51"/>
      <c r="C4" s="51"/>
      <c r="D4" s="14"/>
    </row>
    <row r="5" spans="1:13" x14ac:dyDescent="0.25">
      <c r="A5" s="52" t="s">
        <v>1</v>
      </c>
      <c r="B5" s="52"/>
      <c r="C5" s="52"/>
      <c r="D5" s="14"/>
    </row>
    <row r="6" spans="1:13" x14ac:dyDescent="0.25">
      <c r="A6" s="16" t="s">
        <v>2</v>
      </c>
      <c r="B6" s="17"/>
      <c r="C6" s="16"/>
      <c r="D6" s="27"/>
    </row>
    <row r="7" spans="1:13" x14ac:dyDescent="0.25">
      <c r="A7" s="16" t="s">
        <v>3</v>
      </c>
      <c r="B7" s="17" t="s">
        <v>4</v>
      </c>
      <c r="C7" s="19">
        <v>5000000</v>
      </c>
      <c r="D7" s="27"/>
    </row>
    <row r="8" spans="1:13" x14ac:dyDescent="0.25">
      <c r="A8" s="13" t="s">
        <v>5</v>
      </c>
      <c r="B8" s="18" t="s">
        <v>6</v>
      </c>
      <c r="C8" s="37">
        <v>1.4999999999999999E-2</v>
      </c>
      <c r="D8" s="27"/>
    </row>
    <row r="9" spans="1:13" x14ac:dyDescent="0.25">
      <c r="A9" s="13" t="s">
        <v>52</v>
      </c>
      <c r="B9" s="18" t="s">
        <v>8</v>
      </c>
      <c r="C9" s="37">
        <v>2.5000000000000001E-3</v>
      </c>
      <c r="D9" s="27"/>
    </row>
    <row r="10" spans="1:13" x14ac:dyDescent="0.25">
      <c r="A10" s="16" t="s">
        <v>97</v>
      </c>
      <c r="B10" s="17" t="s">
        <v>10</v>
      </c>
      <c r="C10" s="20">
        <v>0.15</v>
      </c>
      <c r="D10" s="27"/>
    </row>
    <row r="11" spans="1:13" x14ac:dyDescent="0.25">
      <c r="A11" s="16" t="s">
        <v>97</v>
      </c>
      <c r="B11" s="17" t="s">
        <v>11</v>
      </c>
      <c r="C11" s="20">
        <v>0.1</v>
      </c>
      <c r="D11" s="27"/>
    </row>
    <row r="12" spans="1:13" x14ac:dyDescent="0.25">
      <c r="A12" s="13" t="s">
        <v>98</v>
      </c>
      <c r="B12" s="18" t="s">
        <v>55</v>
      </c>
      <c r="C12" s="37">
        <v>2E-3</v>
      </c>
      <c r="D12" s="27"/>
    </row>
    <row r="14" spans="1:13" x14ac:dyDescent="0.25">
      <c r="A14" s="51" t="s">
        <v>144</v>
      </c>
      <c r="B14" s="73"/>
      <c r="C14" s="73"/>
      <c r="D14" s="87" t="s">
        <v>56</v>
      </c>
      <c r="E14" s="73"/>
      <c r="F14" s="87" t="s">
        <v>57</v>
      </c>
      <c r="G14" s="73"/>
      <c r="H14" s="87" t="s">
        <v>58</v>
      </c>
      <c r="I14" s="73"/>
      <c r="J14" s="87" t="s">
        <v>59</v>
      </c>
      <c r="K14" s="73"/>
      <c r="L14" s="87" t="s">
        <v>60</v>
      </c>
      <c r="M14" s="73"/>
    </row>
    <row r="15" spans="1:13" x14ac:dyDescent="0.25">
      <c r="A15" s="73"/>
      <c r="B15" s="73"/>
      <c r="C15" s="73"/>
      <c r="D15" s="21" t="s">
        <v>61</v>
      </c>
      <c r="E15" s="22">
        <v>-0.26</v>
      </c>
      <c r="F15" s="21" t="s">
        <v>61</v>
      </c>
      <c r="G15" s="22">
        <v>0.79</v>
      </c>
      <c r="H15" s="21" t="s">
        <v>61</v>
      </c>
      <c r="I15" s="22">
        <v>0.22</v>
      </c>
      <c r="J15" s="21" t="s">
        <v>61</v>
      </c>
      <c r="K15" s="22">
        <v>0</v>
      </c>
      <c r="L15" s="21" t="s">
        <v>61</v>
      </c>
      <c r="M15" s="22">
        <v>0.4</v>
      </c>
    </row>
    <row r="16" spans="1:13" x14ac:dyDescent="0.25">
      <c r="A16" s="13" t="s">
        <v>62</v>
      </c>
      <c r="B16" s="18" t="s">
        <v>20</v>
      </c>
      <c r="C16" s="23" t="s">
        <v>63</v>
      </c>
      <c r="D16" s="80">
        <f>C7</f>
        <v>5000000</v>
      </c>
      <c r="E16" s="73"/>
      <c r="F16" s="80">
        <f>D36</f>
        <v>3615468.625</v>
      </c>
      <c r="G16" s="73"/>
      <c r="H16" s="80">
        <f>F36</f>
        <v>6242627.5707864128</v>
      </c>
      <c r="I16" s="73"/>
      <c r="J16" s="80">
        <f>H36</f>
        <v>7389182.4869211772</v>
      </c>
      <c r="K16" s="73"/>
      <c r="L16" s="80">
        <f>J36</f>
        <v>7245592.1982440818</v>
      </c>
      <c r="M16" s="73"/>
    </row>
    <row r="17" spans="1:13" x14ac:dyDescent="0.25">
      <c r="A17" s="13" t="s">
        <v>22</v>
      </c>
      <c r="B17" s="18" t="s">
        <v>23</v>
      </c>
      <c r="C17" s="12" t="s">
        <v>24</v>
      </c>
      <c r="D17" s="80">
        <f>D16*E15</f>
        <v>-1300000</v>
      </c>
      <c r="E17" s="73"/>
      <c r="F17" s="80">
        <f t="shared" ref="F17" si="0">F16*G15</f>
        <v>2856220.2137500001</v>
      </c>
      <c r="G17" s="73"/>
      <c r="H17" s="80">
        <f t="shared" ref="H17" si="1">H16*I15</f>
        <v>1373378.0655730108</v>
      </c>
      <c r="I17" s="73"/>
      <c r="J17" s="80">
        <f t="shared" ref="J17" si="2">J16*K15</f>
        <v>0</v>
      </c>
      <c r="K17" s="73"/>
      <c r="L17" s="80">
        <f t="shared" ref="L17" si="3">L16*M15</f>
        <v>2898236.8792976327</v>
      </c>
      <c r="M17" s="73"/>
    </row>
    <row r="18" spans="1:13" x14ac:dyDescent="0.25">
      <c r="A18" s="13" t="s">
        <v>25</v>
      </c>
      <c r="B18" s="18" t="s">
        <v>26</v>
      </c>
      <c r="C18" s="12" t="s">
        <v>27</v>
      </c>
      <c r="D18" s="80">
        <f>SUM(D16:E17)</f>
        <v>3700000</v>
      </c>
      <c r="E18" s="73"/>
      <c r="F18" s="80">
        <f t="shared" ref="F18" si="4">SUM(F16:G17)</f>
        <v>6471688.8387500001</v>
      </c>
      <c r="G18" s="73"/>
      <c r="H18" s="80">
        <f t="shared" ref="H18:J18" si="5">SUM(H16:I17)</f>
        <v>7616005.6363594234</v>
      </c>
      <c r="I18" s="73"/>
      <c r="J18" s="80">
        <f t="shared" si="5"/>
        <v>7389182.4869211772</v>
      </c>
      <c r="K18" s="73"/>
      <c r="L18" s="80">
        <f t="shared" ref="L18" si="6">SUM(L16:M17)</f>
        <v>10143829.077541715</v>
      </c>
      <c r="M18" s="73"/>
    </row>
    <row r="19" spans="1:13" x14ac:dyDescent="0.25">
      <c r="A19" s="72"/>
      <c r="B19" s="73"/>
      <c r="C19" s="73"/>
      <c r="D19" s="73"/>
      <c r="E19" s="73"/>
      <c r="F19" s="73"/>
      <c r="G19" s="73"/>
      <c r="H19" s="73"/>
      <c r="I19" s="73"/>
      <c r="J19" s="73"/>
      <c r="K19" s="73"/>
      <c r="L19" s="73"/>
      <c r="M19" s="73"/>
    </row>
    <row r="20" spans="1:13" x14ac:dyDescent="0.25">
      <c r="A20" s="13" t="s">
        <v>64</v>
      </c>
      <c r="B20" s="18" t="s">
        <v>29</v>
      </c>
      <c r="C20" s="23" t="s">
        <v>65</v>
      </c>
      <c r="D20" s="80">
        <f>(D16+D18)/2</f>
        <v>4350000</v>
      </c>
      <c r="E20" s="81"/>
      <c r="F20" s="80">
        <f>(F16+F18)/2</f>
        <v>5043578.7318750005</v>
      </c>
      <c r="G20" s="81"/>
      <c r="H20" s="80">
        <f>(H16+H18)/2</f>
        <v>6929316.6035729181</v>
      </c>
      <c r="I20" s="81"/>
      <c r="J20" s="80">
        <f>(J16+J18)/2</f>
        <v>7389182.4869211772</v>
      </c>
      <c r="K20" s="81"/>
      <c r="L20" s="80">
        <f>(L16+L18)/2</f>
        <v>8694710.6378928982</v>
      </c>
      <c r="M20" s="81"/>
    </row>
    <row r="21" spans="1:13" x14ac:dyDescent="0.25">
      <c r="A21" s="72"/>
      <c r="B21" s="73"/>
      <c r="C21" s="73"/>
      <c r="D21" s="73"/>
      <c r="E21" s="73"/>
      <c r="F21" s="73"/>
      <c r="G21" s="73"/>
      <c r="H21" s="73"/>
      <c r="I21" s="73"/>
      <c r="J21" s="86"/>
      <c r="K21" s="86"/>
      <c r="L21" s="86"/>
      <c r="M21" s="86"/>
    </row>
    <row r="22" spans="1:13" x14ac:dyDescent="0.25">
      <c r="A22" s="13" t="s">
        <v>31</v>
      </c>
      <c r="B22" s="18" t="s">
        <v>32</v>
      </c>
      <c r="C22" s="12" t="s">
        <v>100</v>
      </c>
      <c r="D22" s="76">
        <f>D20*-$C$9</f>
        <v>-10875</v>
      </c>
      <c r="E22" s="77"/>
      <c r="F22" s="76">
        <f>F20*-$C$9</f>
        <v>-12608.946829687502</v>
      </c>
      <c r="G22" s="77"/>
      <c r="H22" s="76">
        <f>H20*-$C$9</f>
        <v>-17323.291508932296</v>
      </c>
      <c r="I22" s="77"/>
      <c r="J22" s="76">
        <f>J20*-$C$9</f>
        <v>-18472.956217302944</v>
      </c>
      <c r="K22" s="77"/>
      <c r="L22" s="76">
        <f>L20*-$C$9</f>
        <v>-21736.776594732244</v>
      </c>
      <c r="M22" s="77"/>
    </row>
    <row r="23" spans="1:13" x14ac:dyDescent="0.25">
      <c r="A23" s="13" t="s">
        <v>9</v>
      </c>
      <c r="B23" s="18" t="s">
        <v>34</v>
      </c>
      <c r="C23" s="12" t="s">
        <v>101</v>
      </c>
      <c r="D23" s="76">
        <f>D20*-$C$12</f>
        <v>-8700</v>
      </c>
      <c r="E23" s="77"/>
      <c r="F23" s="76">
        <f>F20*-$C$12</f>
        <v>-10087.157463750002</v>
      </c>
      <c r="G23" s="77"/>
      <c r="H23" s="76">
        <f>H20*-$C$12</f>
        <v>-13858.633207145836</v>
      </c>
      <c r="I23" s="77"/>
      <c r="J23" s="76">
        <f>J20*-$C$12</f>
        <v>-14778.364973842356</v>
      </c>
      <c r="K23" s="77"/>
      <c r="L23" s="76">
        <f>L20*-$C$12</f>
        <v>-17389.421275785797</v>
      </c>
      <c r="M23" s="77"/>
    </row>
    <row r="24" spans="1:13" ht="29.1" customHeight="1" x14ac:dyDescent="0.25">
      <c r="A24" s="13" t="s">
        <v>36</v>
      </c>
      <c r="B24" s="18" t="s">
        <v>37</v>
      </c>
      <c r="C24" s="5" t="s">
        <v>102</v>
      </c>
      <c r="D24" s="76">
        <f>(D20+D22+D23)*-$C$8</f>
        <v>-64956.375</v>
      </c>
      <c r="E24" s="77"/>
      <c r="F24" s="76">
        <f>(F20+F22+F23)*-$C$8</f>
        <v>-75313.239413723437</v>
      </c>
      <c r="G24" s="77"/>
      <c r="H24" s="76">
        <f>(H20+H22+H23)*-$C$8</f>
        <v>-103472.02018285259</v>
      </c>
      <c r="I24" s="77"/>
      <c r="J24" s="76">
        <f>(J20+J22+J23)*-$C$8</f>
        <v>-110338.96748595047</v>
      </c>
      <c r="K24" s="77"/>
      <c r="L24" s="76">
        <f>(L20+L22+L23)*-$C$8</f>
        <v>-129833.76660033572</v>
      </c>
      <c r="M24" s="77"/>
    </row>
    <row r="25" spans="1:13" x14ac:dyDescent="0.25">
      <c r="A25" s="13" t="s">
        <v>69</v>
      </c>
      <c r="B25" s="18" t="s">
        <v>39</v>
      </c>
      <c r="C25" s="5" t="s">
        <v>70</v>
      </c>
      <c r="D25" s="80">
        <f>SUM(D22:E24)</f>
        <v>-84531.375</v>
      </c>
      <c r="E25" s="73"/>
      <c r="F25" s="80">
        <f>SUM(F22:G24)</f>
        <v>-98009.343707160937</v>
      </c>
      <c r="G25" s="73"/>
      <c r="H25" s="80">
        <f>SUM(H22:I24)</f>
        <v>-134653.94489893073</v>
      </c>
      <c r="I25" s="73"/>
      <c r="J25" s="80">
        <f>SUM(J22:K24)</f>
        <v>-143590.28867709578</v>
      </c>
      <c r="K25" s="73"/>
      <c r="L25" s="80">
        <f>SUM(L22:M24)</f>
        <v>-168959.96447085374</v>
      </c>
      <c r="M25" s="73"/>
    </row>
    <row r="26" spans="1:13" x14ac:dyDescent="0.25">
      <c r="A26" s="72"/>
      <c r="B26" s="73"/>
      <c r="C26" s="73"/>
      <c r="D26" s="73"/>
      <c r="E26" s="73"/>
      <c r="F26" s="73"/>
      <c r="G26" s="73"/>
      <c r="H26" s="73"/>
      <c r="I26" s="73"/>
      <c r="J26" s="73"/>
      <c r="K26" s="73"/>
      <c r="L26" s="73"/>
      <c r="M26" s="73"/>
    </row>
    <row r="27" spans="1:13" x14ac:dyDescent="0.25">
      <c r="A27" s="13" t="s">
        <v>103</v>
      </c>
      <c r="B27" s="18" t="s">
        <v>41</v>
      </c>
      <c r="C27" s="13" t="s">
        <v>104</v>
      </c>
      <c r="D27" s="76">
        <f>D18+D25</f>
        <v>3615468.625</v>
      </c>
      <c r="E27" s="77"/>
      <c r="F27" s="76">
        <f>F18+F25</f>
        <v>6373679.4950428391</v>
      </c>
      <c r="G27" s="77"/>
      <c r="H27" s="76">
        <f>H18+H25</f>
        <v>7481351.691460493</v>
      </c>
      <c r="I27" s="77"/>
      <c r="J27" s="76">
        <f>J18+J25</f>
        <v>7245592.1982440818</v>
      </c>
      <c r="K27" s="77"/>
      <c r="L27" s="76">
        <f>L18+L25</f>
        <v>9974869.1130708605</v>
      </c>
      <c r="M27" s="77"/>
    </row>
    <row r="28" spans="1:13" x14ac:dyDescent="0.25">
      <c r="A28" s="13" t="s">
        <v>105</v>
      </c>
      <c r="B28" s="18" t="s">
        <v>43</v>
      </c>
      <c r="C28" s="13" t="s">
        <v>106</v>
      </c>
      <c r="D28" s="80">
        <f>D16</f>
        <v>5000000</v>
      </c>
      <c r="E28" s="73"/>
      <c r="F28" s="76">
        <f>MAX(D28,D39)</f>
        <v>5000000</v>
      </c>
      <c r="G28" s="77"/>
      <c r="H28" s="76">
        <f>MAX(F28,F39,D28)</f>
        <v>6242627.5707864128</v>
      </c>
      <c r="I28" s="77"/>
      <c r="J28" s="76">
        <f>MAX(H28,H39,F28,D28)</f>
        <v>7389182.4869211772</v>
      </c>
      <c r="K28" s="77"/>
      <c r="L28" s="76">
        <f>MAX(J28,J39,H28,F28)</f>
        <v>7389182.4869211772</v>
      </c>
      <c r="M28" s="77"/>
    </row>
    <row r="29" spans="1:13" x14ac:dyDescent="0.25">
      <c r="A29" s="25" t="s">
        <v>107</v>
      </c>
      <c r="B29" s="18" t="s">
        <v>45</v>
      </c>
      <c r="C29" s="25" t="s">
        <v>108</v>
      </c>
      <c r="D29" s="80">
        <f>D28*$C$11</f>
        <v>500000</v>
      </c>
      <c r="E29" s="73"/>
      <c r="F29" s="80">
        <f>F28*$C$11</f>
        <v>500000</v>
      </c>
      <c r="G29" s="73"/>
      <c r="H29" s="80">
        <f>H28*$C$11</f>
        <v>624262.75707864133</v>
      </c>
      <c r="I29" s="73"/>
      <c r="J29" s="80">
        <f>J28*$C$11</f>
        <v>738918.24869211775</v>
      </c>
      <c r="K29" s="73"/>
      <c r="L29" s="80">
        <f>L28*$C$11</f>
        <v>738918.24869211775</v>
      </c>
      <c r="M29" s="73"/>
    </row>
    <row r="30" spans="1:13" x14ac:dyDescent="0.25">
      <c r="A30" s="25"/>
      <c r="B30" s="18"/>
      <c r="C30" s="25"/>
      <c r="D30" s="80"/>
      <c r="E30" s="73"/>
      <c r="F30" s="84"/>
      <c r="G30" s="85"/>
      <c r="H30" s="86"/>
      <c r="I30" s="86"/>
      <c r="J30" s="86"/>
      <c r="K30" s="86"/>
      <c r="L30" s="86"/>
      <c r="M30" s="86"/>
    </row>
    <row r="31" spans="1:13" x14ac:dyDescent="0.25">
      <c r="A31" s="13" t="s">
        <v>109</v>
      </c>
      <c r="B31" s="18" t="s">
        <v>77</v>
      </c>
      <c r="C31" s="13" t="s">
        <v>110</v>
      </c>
      <c r="D31" s="80">
        <f>IF(D27&lt;(D28+D29),0,(D27-D28-D29))</f>
        <v>0</v>
      </c>
      <c r="E31" s="80"/>
      <c r="F31" s="80">
        <f>IF(F27&lt;(F28+F29),0,(F27-F28-F29))</f>
        <v>873679.49504283909</v>
      </c>
      <c r="G31" s="80"/>
      <c r="H31" s="80">
        <f>IF(H27&lt;(H28+H29),0,(H27-H28-H29))</f>
        <v>614461.36359543889</v>
      </c>
      <c r="I31" s="80"/>
      <c r="J31" s="80">
        <f>IF(J27&lt;(J28+J29),0,(J27-J28-J29))</f>
        <v>0</v>
      </c>
      <c r="K31" s="80"/>
      <c r="L31" s="80">
        <f>IF(L27&lt;(L28+L29),0,(L27-L28-L29))</f>
        <v>1846768.3774575656</v>
      </c>
      <c r="M31" s="80"/>
    </row>
    <row r="32" spans="1:13" x14ac:dyDescent="0.25">
      <c r="A32" s="25" t="s">
        <v>111</v>
      </c>
      <c r="B32" s="18" t="s">
        <v>81</v>
      </c>
      <c r="C32" s="25" t="s">
        <v>10</v>
      </c>
      <c r="D32" s="82">
        <f>$C$10</f>
        <v>0.15</v>
      </c>
      <c r="E32" s="83"/>
      <c r="F32" s="82">
        <f>$C$10</f>
        <v>0.15</v>
      </c>
      <c r="G32" s="83"/>
      <c r="H32" s="82">
        <f>$C$10</f>
        <v>0.15</v>
      </c>
      <c r="I32" s="83"/>
      <c r="J32" s="82">
        <f>$C$10</f>
        <v>0.15</v>
      </c>
      <c r="K32" s="83"/>
      <c r="L32" s="82">
        <f>$C$10</f>
        <v>0.15</v>
      </c>
      <c r="M32" s="83"/>
    </row>
    <row r="33" spans="1:13" x14ac:dyDescent="0.25">
      <c r="A33" s="25" t="s">
        <v>112</v>
      </c>
      <c r="B33" s="18" t="s">
        <v>84</v>
      </c>
      <c r="C33" s="25" t="s">
        <v>113</v>
      </c>
      <c r="D33" s="80">
        <f>IF(D31&gt;0,D31*-D32,0)</f>
        <v>0</v>
      </c>
      <c r="E33" s="81"/>
      <c r="F33" s="80">
        <f>IF(F31&gt;0,F31*-F32,0)</f>
        <v>-131051.92425642586</v>
      </c>
      <c r="G33" s="81"/>
      <c r="H33" s="80">
        <f>IF(H31&gt;0,H31*-H32,0)</f>
        <v>-92169.204539315833</v>
      </c>
      <c r="I33" s="81"/>
      <c r="J33" s="80">
        <f>IF(J31&gt;0,J31*-J32,0)</f>
        <v>0</v>
      </c>
      <c r="K33" s="81"/>
      <c r="L33" s="80">
        <f>IF(L31&gt;0,L31*-L32,0)</f>
        <v>-277015.25661863486</v>
      </c>
      <c r="M33" s="81"/>
    </row>
    <row r="34" spans="1:13" x14ac:dyDescent="0.25">
      <c r="A34" s="13" t="s">
        <v>114</v>
      </c>
      <c r="B34" s="18" t="s">
        <v>86</v>
      </c>
      <c r="C34" s="13"/>
      <c r="D34" s="80" t="str">
        <f>IF(D33&gt;=0,"No P Fees","Yes")</f>
        <v>No P Fees</v>
      </c>
      <c r="E34" s="73"/>
      <c r="F34" s="80" t="str">
        <f>IF(F33&gt;=0,"No P Fees","Yes")</f>
        <v>Yes</v>
      </c>
      <c r="G34" s="73"/>
      <c r="H34" s="80" t="str">
        <f>IF(H33&gt;=0,"No P Fees","Yes")</f>
        <v>Yes</v>
      </c>
      <c r="I34" s="73"/>
      <c r="J34" s="80" t="str">
        <f>IF(J33&gt;=0,"No P Fees","Yes")</f>
        <v>No P Fees</v>
      </c>
      <c r="K34" s="73"/>
      <c r="L34" s="80" t="str">
        <f>IF(L33&gt;=0,"No P Fees","Yes")</f>
        <v>Yes</v>
      </c>
      <c r="M34" s="73"/>
    </row>
    <row r="35" spans="1:13" x14ac:dyDescent="0.25">
      <c r="A35" s="72"/>
      <c r="B35" s="73"/>
      <c r="C35" s="73"/>
      <c r="D35" s="73"/>
      <c r="E35" s="73"/>
      <c r="F35" s="73"/>
      <c r="G35" s="73"/>
      <c r="H35" s="73"/>
      <c r="I35" s="73"/>
      <c r="J35" s="73"/>
      <c r="K35" s="73"/>
      <c r="L35" s="73"/>
      <c r="M35" s="73"/>
    </row>
    <row r="36" spans="1:13" ht="30" x14ac:dyDescent="0.25">
      <c r="A36" s="13" t="s">
        <v>115</v>
      </c>
      <c r="B36" s="18" t="s">
        <v>87</v>
      </c>
      <c r="C36" s="13" t="s">
        <v>142</v>
      </c>
      <c r="D36" s="76">
        <f>D27+D33</f>
        <v>3615468.625</v>
      </c>
      <c r="E36" s="77"/>
      <c r="F36" s="76">
        <f>F27+F33</f>
        <v>6242627.5707864128</v>
      </c>
      <c r="G36" s="77"/>
      <c r="H36" s="76">
        <f>H27+H33</f>
        <v>7389182.4869211772</v>
      </c>
      <c r="I36" s="77"/>
      <c r="J36" s="76">
        <f>J27+J33</f>
        <v>7245592.1982440818</v>
      </c>
      <c r="K36" s="77"/>
      <c r="L36" s="76">
        <f>L27+L33</f>
        <v>9697853.8564522248</v>
      </c>
      <c r="M36" s="77"/>
    </row>
    <row r="37" spans="1:13" ht="32.25" customHeight="1" x14ac:dyDescent="0.25">
      <c r="A37" s="13" t="s">
        <v>116</v>
      </c>
      <c r="B37" s="18" t="s">
        <v>88</v>
      </c>
      <c r="C37" s="13" t="s">
        <v>143</v>
      </c>
      <c r="D37" s="78">
        <f>((D36-D16)/D16)</f>
        <v>-0.27690627499999998</v>
      </c>
      <c r="E37" s="79"/>
      <c r="F37" s="78">
        <f>((F36-F16)/F16)</f>
        <v>0.72664410019224346</v>
      </c>
      <c r="G37" s="79"/>
      <c r="H37" s="78">
        <f>((H36-H16)/H16)</f>
        <v>0.18366543625000004</v>
      </c>
      <c r="I37" s="79"/>
      <c r="J37" s="78">
        <f>((J36-J16)/J16)</f>
        <v>-1.9432499999999953E-2</v>
      </c>
      <c r="K37" s="79"/>
      <c r="L37" s="78">
        <f>((L36-L16)/L16)</f>
        <v>0.33844875492750354</v>
      </c>
      <c r="M37" s="79"/>
    </row>
    <row r="38" spans="1:13" x14ac:dyDescent="0.25">
      <c r="A38" s="72"/>
      <c r="B38" s="73"/>
      <c r="C38" s="73"/>
      <c r="D38" s="73"/>
      <c r="E38" s="73"/>
      <c r="F38" s="73"/>
      <c r="G38" s="73"/>
      <c r="H38" s="73"/>
      <c r="I38" s="73"/>
      <c r="J38" s="73"/>
      <c r="K38" s="73"/>
      <c r="L38" s="73"/>
      <c r="M38" s="73"/>
    </row>
    <row r="39" spans="1:13" ht="45" x14ac:dyDescent="0.25">
      <c r="A39" s="5" t="s">
        <v>117</v>
      </c>
      <c r="B39" s="18" t="s">
        <v>90</v>
      </c>
      <c r="C39" s="13"/>
      <c r="D39" s="74">
        <f>MAX(D36,D28)</f>
        <v>5000000</v>
      </c>
      <c r="E39" s="75"/>
      <c r="F39" s="74">
        <f>MAX(F36,F28)</f>
        <v>6242627.5707864128</v>
      </c>
      <c r="G39" s="75"/>
      <c r="H39" s="74">
        <f>MAX(H36,H28)</f>
        <v>7389182.4869211772</v>
      </c>
      <c r="I39" s="75"/>
      <c r="J39" s="74">
        <f>MAX(J36,J28)</f>
        <v>7389182.4869211772</v>
      </c>
      <c r="K39" s="75"/>
      <c r="L39" s="74">
        <f>MAX(L36,L28)</f>
        <v>9697853.8564522248</v>
      </c>
      <c r="M39" s="75"/>
    </row>
    <row r="40" spans="1:13" x14ac:dyDescent="0.25">
      <c r="A40" s="1"/>
      <c r="B40" s="24"/>
      <c r="C40" s="29"/>
      <c r="D40" s="30"/>
      <c r="E40" s="31"/>
      <c r="F40" s="30"/>
      <c r="G40" s="31"/>
      <c r="H40" s="30"/>
      <c r="I40" s="31"/>
      <c r="J40" s="30"/>
      <c r="K40" s="31"/>
      <c r="L40" s="30"/>
      <c r="M40" s="31"/>
    </row>
    <row r="41" spans="1:13" x14ac:dyDescent="0.25">
      <c r="A41" s="71" t="s">
        <v>68</v>
      </c>
      <c r="B41" s="71"/>
      <c r="C41" s="71"/>
      <c r="D41" s="71"/>
      <c r="E41" s="71"/>
      <c r="F41" s="71"/>
      <c r="G41" s="71"/>
      <c r="H41" s="71"/>
      <c r="I41" s="71"/>
      <c r="J41" s="71"/>
      <c r="K41" s="71"/>
      <c r="L41" s="71"/>
      <c r="M41" s="71"/>
    </row>
    <row r="42" spans="1:13" ht="20.25" customHeight="1" x14ac:dyDescent="0.25">
      <c r="A42" s="70" t="s">
        <v>92</v>
      </c>
      <c r="B42" s="56"/>
      <c r="C42" s="56"/>
      <c r="D42" s="56"/>
      <c r="E42" s="56"/>
      <c r="F42" s="56"/>
      <c r="G42" s="56"/>
      <c r="H42" s="56"/>
      <c r="I42" s="56"/>
      <c r="J42" s="56"/>
      <c r="K42" s="56"/>
      <c r="L42" s="56"/>
      <c r="M42" s="57"/>
    </row>
    <row r="43" spans="1:13" x14ac:dyDescent="0.25">
      <c r="A43" s="70" t="s">
        <v>93</v>
      </c>
      <c r="B43" s="56"/>
      <c r="C43" s="56"/>
      <c r="D43" s="56"/>
      <c r="E43" s="56"/>
      <c r="F43" s="56"/>
      <c r="G43" s="56"/>
      <c r="H43" s="56"/>
      <c r="I43" s="56"/>
      <c r="J43" s="56"/>
      <c r="K43" s="56"/>
      <c r="L43" s="56"/>
      <c r="M43" s="57"/>
    </row>
    <row r="44" spans="1:13" x14ac:dyDescent="0.25">
      <c r="A44" s="70" t="s">
        <v>48</v>
      </c>
      <c r="B44" s="56"/>
      <c r="C44" s="56"/>
      <c r="D44" s="56"/>
      <c r="E44" s="56"/>
      <c r="F44" s="56"/>
      <c r="G44" s="56"/>
      <c r="H44" s="56"/>
      <c r="I44" s="56"/>
      <c r="J44" s="56"/>
      <c r="K44" s="56"/>
      <c r="L44" s="56"/>
      <c r="M44" s="57"/>
    </row>
    <row r="45" spans="1:13" x14ac:dyDescent="0.25">
      <c r="A45" s="70" t="s">
        <v>49</v>
      </c>
      <c r="B45" s="56"/>
      <c r="C45" s="56"/>
      <c r="D45" s="56"/>
      <c r="E45" s="56"/>
      <c r="F45" s="56"/>
      <c r="G45" s="56"/>
      <c r="H45" s="56"/>
      <c r="I45" s="56"/>
      <c r="J45" s="56"/>
      <c r="K45" s="56"/>
      <c r="L45" s="56"/>
      <c r="M45" s="57"/>
    </row>
    <row r="46" spans="1:13" x14ac:dyDescent="0.25">
      <c r="A46" s="70" t="s">
        <v>94</v>
      </c>
      <c r="B46" s="56"/>
      <c r="C46" s="56"/>
      <c r="D46" s="56"/>
      <c r="E46" s="56"/>
      <c r="F46" s="56"/>
      <c r="G46" s="56"/>
      <c r="H46" s="56"/>
      <c r="I46" s="56"/>
      <c r="J46" s="56"/>
      <c r="K46" s="56"/>
      <c r="L46" s="56"/>
      <c r="M46" s="57"/>
    </row>
    <row r="47" spans="1:13" x14ac:dyDescent="0.25">
      <c r="A47" s="70" t="s">
        <v>95</v>
      </c>
      <c r="B47" s="56"/>
      <c r="C47" s="56"/>
      <c r="D47" s="56"/>
      <c r="E47" s="56"/>
      <c r="F47" s="56"/>
      <c r="G47" s="56"/>
      <c r="H47" s="56"/>
      <c r="I47" s="56"/>
      <c r="J47" s="56"/>
      <c r="K47" s="56"/>
      <c r="L47" s="56"/>
      <c r="M47" s="57"/>
    </row>
    <row r="48" spans="1:13" x14ac:dyDescent="0.25">
      <c r="A48" s="70" t="s">
        <v>96</v>
      </c>
      <c r="B48" s="56"/>
      <c r="C48" s="56"/>
      <c r="D48" s="56"/>
      <c r="E48" s="56"/>
      <c r="F48" s="56"/>
      <c r="G48" s="56"/>
      <c r="H48" s="56"/>
      <c r="I48" s="56"/>
      <c r="J48" s="56"/>
      <c r="K48" s="56"/>
      <c r="L48" s="56"/>
      <c r="M48" s="57"/>
    </row>
    <row r="49" spans="1:13" x14ac:dyDescent="0.25">
      <c r="A49" s="70" t="s">
        <v>51</v>
      </c>
      <c r="B49" s="56"/>
      <c r="C49" s="56"/>
      <c r="D49" s="56"/>
      <c r="E49" s="56"/>
      <c r="F49" s="56"/>
      <c r="G49" s="56"/>
      <c r="H49" s="56"/>
      <c r="I49" s="56"/>
      <c r="J49" s="56"/>
      <c r="K49" s="56"/>
      <c r="L49" s="56"/>
      <c r="M49" s="57"/>
    </row>
    <row r="50" spans="1:13" x14ac:dyDescent="0.25">
      <c r="A50" s="27"/>
      <c r="B50" s="24"/>
      <c r="C50" s="29"/>
      <c r="D50" s="27"/>
      <c r="E50" s="27"/>
      <c r="F50" s="27"/>
      <c r="G50" s="27"/>
      <c r="H50" s="27"/>
      <c r="I50" s="27"/>
      <c r="J50" s="27"/>
      <c r="K50" s="27"/>
      <c r="L50" s="27"/>
      <c r="M50" s="27"/>
    </row>
  </sheetData>
  <sheetProtection algorithmName="SHA-512" hashValue="Maalkj6LGK5I7TIcoCgH28lsHMFMfXi+5JOcWWD4idDH9QUIqf31UZEYxSGtQy0Pf8KYhUmskVZbJahzCNthVQ==" saltValue="k1MBB9YfnUrbNRXvAUPbxA==" spinCount="100000" sheet="1" objects="1" scenarios="1" formatCells="0"/>
  <protectedRanges>
    <protectedRange sqref="C7 C10:C11" name="Multi Year Vaiable Fees"/>
    <protectedRange sqref="E15" name="Multi Year Fixed Fees"/>
    <protectedRange sqref="G15" name="Multi Year Fixed Fees_1"/>
    <protectedRange sqref="I15" name="Multi Year Fixed Fees_2"/>
    <protectedRange sqref="K15" name="Multi Year Fixed Fees_3"/>
    <protectedRange sqref="M15" name="Multi Year Fixed Fees_4"/>
  </protectedRanges>
  <mergeCells count="120">
    <mergeCell ref="L14:M14"/>
    <mergeCell ref="D16:E16"/>
    <mergeCell ref="F16:G16"/>
    <mergeCell ref="H16:I16"/>
    <mergeCell ref="J16:K16"/>
    <mergeCell ref="L16:M16"/>
    <mergeCell ref="A1:C3"/>
    <mergeCell ref="A14:C15"/>
    <mergeCell ref="D14:E14"/>
    <mergeCell ref="F14:G14"/>
    <mergeCell ref="H14:I14"/>
    <mergeCell ref="J14:K14"/>
    <mergeCell ref="A4:C4"/>
    <mergeCell ref="A5:C5"/>
    <mergeCell ref="D17:E17"/>
    <mergeCell ref="F17:G17"/>
    <mergeCell ref="H17:I17"/>
    <mergeCell ref="J17:K17"/>
    <mergeCell ref="L17:M17"/>
    <mergeCell ref="D18:E18"/>
    <mergeCell ref="F18:G18"/>
    <mergeCell ref="H18:I18"/>
    <mergeCell ref="J18:K18"/>
    <mergeCell ref="L18:M18"/>
    <mergeCell ref="A21:I21"/>
    <mergeCell ref="J21:K21"/>
    <mergeCell ref="L21:M21"/>
    <mergeCell ref="D22:E22"/>
    <mergeCell ref="F22:G22"/>
    <mergeCell ref="H22:I22"/>
    <mergeCell ref="J22:K22"/>
    <mergeCell ref="L22:M22"/>
    <mergeCell ref="A19:M19"/>
    <mergeCell ref="D20:E20"/>
    <mergeCell ref="F20:G20"/>
    <mergeCell ref="H20:I20"/>
    <mergeCell ref="J20:K20"/>
    <mergeCell ref="L20:M20"/>
    <mergeCell ref="D25:E25"/>
    <mergeCell ref="F25:G25"/>
    <mergeCell ref="H25:I25"/>
    <mergeCell ref="J25:K25"/>
    <mergeCell ref="L25:M25"/>
    <mergeCell ref="A26:M26"/>
    <mergeCell ref="D23:E23"/>
    <mergeCell ref="F23:G23"/>
    <mergeCell ref="H23:I23"/>
    <mergeCell ref="J23:K23"/>
    <mergeCell ref="L23:M23"/>
    <mergeCell ref="D24:E24"/>
    <mergeCell ref="F24:G24"/>
    <mergeCell ref="H24:I24"/>
    <mergeCell ref="J24:K24"/>
    <mergeCell ref="L24:M24"/>
    <mergeCell ref="D27:E27"/>
    <mergeCell ref="F27:G27"/>
    <mergeCell ref="H27:I27"/>
    <mergeCell ref="J27:K27"/>
    <mergeCell ref="L27:M27"/>
    <mergeCell ref="D28:E28"/>
    <mergeCell ref="F28:G28"/>
    <mergeCell ref="H28:I28"/>
    <mergeCell ref="J28:K28"/>
    <mergeCell ref="L28:M28"/>
    <mergeCell ref="D29:E29"/>
    <mergeCell ref="F29:G29"/>
    <mergeCell ref="H29:I29"/>
    <mergeCell ref="J29:K29"/>
    <mergeCell ref="L29:M29"/>
    <mergeCell ref="D30:E30"/>
    <mergeCell ref="F30:G30"/>
    <mergeCell ref="H30:I30"/>
    <mergeCell ref="J30:K30"/>
    <mergeCell ref="L30:M30"/>
    <mergeCell ref="D31:E31"/>
    <mergeCell ref="F31:G31"/>
    <mergeCell ref="H31:I31"/>
    <mergeCell ref="J31:K31"/>
    <mergeCell ref="L31:M31"/>
    <mergeCell ref="D32:E32"/>
    <mergeCell ref="F32:G32"/>
    <mergeCell ref="H32:I32"/>
    <mergeCell ref="J32:K32"/>
    <mergeCell ref="L32:M32"/>
    <mergeCell ref="D34:E34"/>
    <mergeCell ref="F34:G34"/>
    <mergeCell ref="H34:I34"/>
    <mergeCell ref="J34:K34"/>
    <mergeCell ref="L34:M34"/>
    <mergeCell ref="A35:M35"/>
    <mergeCell ref="D33:E33"/>
    <mergeCell ref="F33:G33"/>
    <mergeCell ref="H33:I33"/>
    <mergeCell ref="J33:K33"/>
    <mergeCell ref="L33:M33"/>
    <mergeCell ref="A38:M38"/>
    <mergeCell ref="D39:E39"/>
    <mergeCell ref="F39:G39"/>
    <mergeCell ref="H39:I39"/>
    <mergeCell ref="J39:K39"/>
    <mergeCell ref="L39:M39"/>
    <mergeCell ref="D36:E36"/>
    <mergeCell ref="F36:G36"/>
    <mergeCell ref="H36:I36"/>
    <mergeCell ref="J36:K36"/>
    <mergeCell ref="L36:M36"/>
    <mergeCell ref="D37:E37"/>
    <mergeCell ref="F37:G37"/>
    <mergeCell ref="H37:I37"/>
    <mergeCell ref="J37:K37"/>
    <mergeCell ref="L37:M37"/>
    <mergeCell ref="A46:M46"/>
    <mergeCell ref="A47:M47"/>
    <mergeCell ref="A48:M48"/>
    <mergeCell ref="A49:M49"/>
    <mergeCell ref="A41:M41"/>
    <mergeCell ref="A42:M42"/>
    <mergeCell ref="A43:M43"/>
    <mergeCell ref="A44:M44"/>
    <mergeCell ref="A45:M45"/>
  </mergeCells>
  <dataValidations count="1">
    <dataValidation type="decimal" allowBlank="1" showInputMessage="1" showErrorMessage="1" errorTitle="Negen Capital" error="Please enter a number." prompt="Please enter a number." sqref="E15 G15 I15 K15 M15" xr:uid="{D25537CB-21A9-4D48-A5FD-A2B91BDA39A9}">
      <formula1>-100</formula1>
      <formula2>10000000000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One Year-Fixed Fees</vt:lpstr>
      <vt:lpstr>One Year-Hybrid Fees</vt:lpstr>
      <vt:lpstr>One Year- Variable Fees</vt:lpstr>
      <vt:lpstr>Multi Year- Hybrid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Accounts</cp:lastModifiedBy>
  <cp:lastPrinted>2024-10-17T07:47:05Z</cp:lastPrinted>
  <dcterms:created xsi:type="dcterms:W3CDTF">2015-06-05T18:17:20Z</dcterms:created>
  <dcterms:modified xsi:type="dcterms:W3CDTF">2024-10-18T11:27:45Z</dcterms:modified>
</cp:coreProperties>
</file>